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to_sešit"/>
  <workbookProtection lockStructure="1"/>
  <bookViews>
    <workbookView xWindow="930" yWindow="0" windowWidth="19200" windowHeight="11595" tabRatio="856" activeTab="3"/>
  </bookViews>
  <sheets>
    <sheet name="SOUHRN" sheetId="40" r:id="rId1"/>
    <sheet name="CELEK-rekap" sheetId="9" r:id="rId2"/>
    <sheet name="VRN" sheetId="11" r:id="rId3"/>
    <sheet name="ARS" sheetId="25" r:id="rId4"/>
    <sheet name="ST" sheetId="24" r:id="rId5"/>
    <sheet name="SOZ" sheetId="13" r:id="rId6"/>
    <sheet name="UTCH" sheetId="14" r:id="rId7"/>
    <sheet name="VZT" sheetId="3" r:id="rId8"/>
    <sheet name="KAN" sheetId="26" r:id="rId9"/>
    <sheet name="VOD" sheetId="27" r:id="rId10"/>
    <sheet name="PLYN" sheetId="4" r:id="rId11"/>
    <sheet name="ESI-NN" sheetId="15" r:id="rId12"/>
    <sheet name="ESI-VN" sheetId="12" r:id="rId13"/>
    <sheet name="SLP-EZS" sheetId="28" r:id="rId14"/>
    <sheet name="SLP-JČ" sheetId="29" r:id="rId15"/>
    <sheet name="SLP-ACS" sheetId="30" r:id="rId16"/>
    <sheet name="SLP-STK" sheetId="31" r:id="rId17"/>
    <sheet name="SLP-CCTV" sheetId="32" r:id="rId18"/>
    <sheet name="SLP-EPS" sheetId="33" r:id="rId19"/>
    <sheet name="SLP-ERO" sheetId="34" r:id="rId20"/>
    <sheet name="MAR" sheetId="2" r:id="rId21"/>
    <sheet name="INT" sheetId="35" r:id="rId22"/>
    <sheet name="BOZP" sheetId="37" r:id="rId23"/>
    <sheet name="IO01" sheetId="38" r:id="rId24"/>
    <sheet name="IO02" sheetId="6" r:id="rId25"/>
    <sheet name="IO03" sheetId="16" r:id="rId26"/>
    <sheet name="IO04" sheetId="10" r:id="rId27"/>
  </sheets>
  <externalReferences>
    <externalReference r:id="rId30"/>
    <externalReference r:id="rId31"/>
    <externalReference r:id="rId32"/>
    <externalReference r:id="rId33"/>
  </externalReferences>
  <definedNames>
    <definedName name="__CENA__">#REF!</definedName>
    <definedName name="__MAIN__">#REF!</definedName>
    <definedName name="__MAIN2__">#REF!</definedName>
    <definedName name="__SAZBA__">#REF!</definedName>
    <definedName name="__T0__">#REF!</definedName>
    <definedName name="__T1__">#REF!</definedName>
    <definedName name="__T2__">#REF!</definedName>
    <definedName name="__T3__">#REF!</definedName>
    <definedName name="__TE1__" localSheetId="3">#REF!</definedName>
    <definedName name="__TE1__" localSheetId="23">#REF!</definedName>
    <definedName name="__TE1__" localSheetId="15">#REF!</definedName>
    <definedName name="__TE1__" localSheetId="17">#REF!</definedName>
    <definedName name="__TE1__" localSheetId="18">#REF!</definedName>
    <definedName name="__TE1__" localSheetId="19">#REF!</definedName>
    <definedName name="__TE1__" localSheetId="13">#REF!</definedName>
    <definedName name="__TE1__" localSheetId="14">#REF!</definedName>
    <definedName name="__TE1__" localSheetId="16">#REF!</definedName>
    <definedName name="__TE1__" localSheetId="4">#REF!</definedName>
    <definedName name="__TE1__" localSheetId="2">#REF!</definedName>
    <definedName name="__TE1__">#REF!</definedName>
    <definedName name="__TR0__">#REF!</definedName>
    <definedName name="__TR1__">#REF!</definedName>
    <definedName name="CenaStavby">#REF!</definedName>
    <definedName name="cisloobjektu">#REF!</definedName>
    <definedName name="cislostavby">#REF!</definedName>
    <definedName name="Datum">#REF!</definedName>
    <definedName name="Dil">#REF!</definedName>
    <definedName name="Dodavka">#REF!</definedName>
    <definedName name="Dodavka0" localSheetId="23">#REF!</definedName>
    <definedName name="Dodavka0" localSheetId="0">'SOUHRN'!#REF!</definedName>
    <definedName name="Dodavka0">#REF!</definedName>
    <definedName name="Excel_BuiltIn_Print_Area">#REF!</definedName>
    <definedName name="HSV">#REF!</definedName>
    <definedName name="HSV0" localSheetId="23">#REF!</definedName>
    <definedName name="HSV0" localSheetId="0">'SOUHRN'!#REF!</definedName>
    <definedName name="HSV0">#REF!</definedName>
    <definedName name="HZS">#REF!</definedName>
    <definedName name="HZS0" localSheetId="23">#REF!</definedName>
    <definedName name="HZS0" localSheetId="0">'SOUHRN'!#REF!</definedName>
    <definedName name="HZS0">#REF!</definedName>
    <definedName name="JKSO">#REF!</definedName>
    <definedName name="MenaStavby">#REF!</definedName>
    <definedName name="MistoStavby">#REF!</definedName>
    <definedName name="MJ">#REF!</definedName>
    <definedName name="Mont">#REF!</definedName>
    <definedName name="Montaz0" localSheetId="23">#REF!</definedName>
    <definedName name="Montaz0" localSheetId="0">'SOUHRN'!#REF!</definedName>
    <definedName name="Montaz0">#REF!</definedName>
    <definedName name="NazevDilu">#REF!</definedName>
    <definedName name="nazevobjektu">#REF!</definedName>
    <definedName name="nazevstavby">#REF!</definedName>
    <definedName name="Objednatel">#REF!</definedName>
    <definedName name="_xlnm.Print_Area" localSheetId="3">'ARS'!$A$1:$I$1655</definedName>
    <definedName name="_xlnm.Print_Area" localSheetId="22">'BOZP'!$A$1:$I$16</definedName>
    <definedName name="_xlnm.Print_Area" localSheetId="1">'CELEK-rekap'!$A$1:$F$43</definedName>
    <definedName name="_xlnm.Print_Area" localSheetId="11">'ESI-NN'!$A$1:$I$699</definedName>
    <definedName name="_xlnm.Print_Area" localSheetId="12">'ESI-VN'!$A$1:$I$77</definedName>
    <definedName name="_xlnm.Print_Area" localSheetId="21">'INT'!$A$1:$I$77</definedName>
    <definedName name="_xlnm.Print_Area" localSheetId="23">'IO01'!$A$1:$I$212</definedName>
    <definedName name="_xlnm.Print_Area" localSheetId="24">'IO02'!$A$1:$I$85</definedName>
    <definedName name="_xlnm.Print_Area" localSheetId="25">'IO03'!$A$1:$I$74</definedName>
    <definedName name="_xlnm.Print_Area" localSheetId="26">'IO04'!$A$1:$I$46</definedName>
    <definedName name="_xlnm.Print_Area" localSheetId="8">'KAN'!$A$1:$I$95</definedName>
    <definedName name="_xlnm.Print_Area" localSheetId="20">'MAR'!$A$1:$I$176</definedName>
    <definedName name="_xlnm.Print_Area" localSheetId="10">'PLYN'!$A$1:$I$24</definedName>
    <definedName name="_xlnm.Print_Area" localSheetId="15">'SLP-ACS'!$A$1:$I$78</definedName>
    <definedName name="_xlnm.Print_Area" localSheetId="17">'SLP-CCTV'!$A$1:$I$47</definedName>
    <definedName name="_xlnm.Print_Area" localSheetId="18">'SLP-EPS'!$A$1:$I$149</definedName>
    <definedName name="_xlnm.Print_Area" localSheetId="19">'SLP-ERO'!$A$1:$I$87</definedName>
    <definedName name="_xlnm.Print_Area" localSheetId="13">'SLP-EZS'!$A$1:$I$164</definedName>
    <definedName name="_xlnm.Print_Area" localSheetId="14">'SLP-JČ'!$A$1:$I$67</definedName>
    <definedName name="_xlnm.Print_Area" localSheetId="16">'SLP-STK'!$A$1:$I$181</definedName>
    <definedName name="_xlnm.Print_Area" localSheetId="0">'SOUHRN'!$A$1:$F$48</definedName>
    <definedName name="_xlnm.Print_Area" localSheetId="5">'SOZ'!$A$1:$I$25</definedName>
    <definedName name="_xlnm.Print_Area" localSheetId="4">'ST'!$A$1:$I$223</definedName>
    <definedName name="_xlnm.Print_Area" localSheetId="6">'UTCH'!$A$1:$I$477</definedName>
    <definedName name="_xlnm.Print_Area" localSheetId="9">'VOD'!$A$1:$I$56</definedName>
    <definedName name="_xlnm.Print_Area" localSheetId="2">'VRN'!$A$1:$I$55</definedName>
    <definedName name="_xlnm.Print_Area" localSheetId="7">'VZT'!$A$1:$I$549</definedName>
    <definedName name="padresa">#REF!</definedName>
    <definedName name="pmisto">#REF!</definedName>
    <definedName name="PocetMJ">#REF!</definedName>
    <definedName name="Poznamka">#REF!</definedName>
    <definedName name="ppsc">#REF!</definedName>
    <definedName name="Projektant">#REF!</definedName>
    <definedName name="PSV">#REF!</definedName>
    <definedName name="PSV0" localSheetId="23">#REF!</definedName>
    <definedName name="PSV0" localSheetId="0">'SOUHRN'!#REF!</definedName>
    <definedName name="PSV0">#REF!</definedName>
    <definedName name="SloupecCC" localSheetId="0">'SOUHRN'!$E$19</definedName>
    <definedName name="SloupecCC">'CELEK-rekap'!$E$7</definedName>
    <definedName name="SloupecCisloPol" localSheetId="0">'SOUHRN'!$B$19</definedName>
    <definedName name="SloupecCisloPol">'CELEK-rekap'!$B$7</definedName>
    <definedName name="SloupecJC" localSheetId="0">'SOUHRN'!$D$19</definedName>
    <definedName name="SloupecJC">'CELEK-rekap'!$D$7</definedName>
    <definedName name="SloupecMJ" localSheetId="0">'SOUHRN'!$C$19</definedName>
    <definedName name="SloupecMJ">'CELEK-rekap'!$C$7</definedName>
    <definedName name="SloupecMnozstvi" localSheetId="0">'SOUHRN'!$F$19</definedName>
    <definedName name="SloupecMnozstvi">'CELEK-rekap'!$F$7</definedName>
    <definedName name="SloupecNazPol" localSheetId="23">#REF!</definedName>
    <definedName name="SloupecNazPol" localSheetId="0">'SOUHRN'!#REF!</definedName>
    <definedName name="SloupecNazPol">#REF!</definedName>
    <definedName name="SloupecPC" localSheetId="0">'SOUHRN'!$A$19</definedName>
    <definedName name="SloupecPC">'CELEK-rekap'!$A$7</definedName>
    <definedName name="solver_lin" localSheetId="1" hidden="1">0</definedName>
    <definedName name="solver_lin" localSheetId="0" hidden="1">0</definedName>
    <definedName name="solver_num" localSheetId="1" hidden="1">0</definedName>
    <definedName name="solver_num" localSheetId="0" hidden="1">0</definedName>
    <definedName name="solver_opt" localSheetId="1" hidden="1">#REF!</definedName>
    <definedName name="solver_opt" localSheetId="0" hidden="1">'SOUHRN'!#REF!</definedName>
    <definedName name="solver_typ" localSheetId="1" hidden="1">1</definedName>
    <definedName name="solver_typ" localSheetId="0" hidden="1">1</definedName>
    <definedName name="solver_val" localSheetId="1" hidden="1">0</definedName>
    <definedName name="solver_val" localSheetId="0" hidden="1">0</definedName>
    <definedName name="Typ" localSheetId="23">#REF!</definedName>
    <definedName name="Typ" localSheetId="0">'SOUHRN'!#REF!</definedName>
    <definedName name="Typ">#REF!</definedName>
    <definedName name="VRN">#REF!</definedName>
    <definedName name="VRNKc">#REF!</definedName>
    <definedName name="VRNnazev">#REF!</definedName>
    <definedName name="VRNproc">#REF!</definedName>
    <definedName name="VRNzakl">#REF!</definedName>
    <definedName name="Zakazka">#REF!</definedName>
    <definedName name="Zaklad22">#REF!</definedName>
    <definedName name="Zaklad5">#REF!</definedName>
    <definedName name="Zhotovitel">#REF!</definedName>
    <definedName name="_xlnm.Print_Titles" localSheetId="0">'SOUHRN'!$1:$19</definedName>
    <definedName name="_xlnm.Print_Titles" localSheetId="1">'CELEK-rekap'!$1:$7</definedName>
  </definedNames>
  <calcPr calcId="152511"/>
</workbook>
</file>

<file path=xl/sharedStrings.xml><?xml version="1.0" encoding="utf-8"?>
<sst xmlns="http://schemas.openxmlformats.org/spreadsheetml/2006/main" count="12796" uniqueCount="4906">
  <si>
    <t xml:space="preserve">Železobeton základových desek C 25/30 XC1 </t>
  </si>
  <si>
    <t>deska pod 1PP:246,59</t>
  </si>
  <si>
    <t>deska pod 1NP:191,13</t>
  </si>
  <si>
    <t>273 35-1215.R00</t>
  </si>
  <si>
    <t xml:space="preserve">Bednění stěn základových desek - zřízení </t>
  </si>
  <si>
    <t>deska pod 1PP:51,32</t>
  </si>
  <si>
    <t>deska pod 1NP:67,74</t>
  </si>
  <si>
    <t>273 35-1216.R00</t>
  </si>
  <si>
    <t xml:space="preserve">Bednění stěn základových desek - odstranění </t>
  </si>
  <si>
    <t>273 36-1821.R00</t>
  </si>
  <si>
    <t xml:space="preserve">Výztuž základových desek z betonářské ocelí B500B </t>
  </si>
  <si>
    <t>279 32-1411.R00</t>
  </si>
  <si>
    <t>výkresy výztuže</t>
  </si>
  <si>
    <t>Schodišťová prefa ŽB ramena RA 01</t>
  </si>
  <si>
    <t>Schodišťová prefa ŽB ramena RA 02</t>
  </si>
  <si>
    <t>Schodišťová prefa ŽB ramena RA 03</t>
  </si>
  <si>
    <t>Schodišťová prefa ŽB ramena RA 04</t>
  </si>
  <si>
    <t>Schodišťová prefa ŽB ramena RC 01</t>
  </si>
  <si>
    <t>Schodišťová prefa ŽB ramena RC 02</t>
  </si>
  <si>
    <t>Schodišťová prefa ŽB ramena RC 03</t>
  </si>
  <si>
    <t>Schodišťová prefa ŽB ramena RC 04</t>
  </si>
  <si>
    <t>Schodišťová prefa ŽB ramena RB 01</t>
  </si>
  <si>
    <t>Schodišťová prefa ŽB ramena RD 01</t>
  </si>
  <si>
    <t>Schodišťová prefa ŽB ramena RD 02</t>
  </si>
  <si>
    <t>Schodišťová prefa ŽB ramena RD 03</t>
  </si>
  <si>
    <t>Schodišťová prefa ŽB ramena RD 04</t>
  </si>
  <si>
    <t>Schodišťová prefa ŽB ramena RB 02</t>
  </si>
  <si>
    <t>M43-0021</t>
  </si>
  <si>
    <t>M43-0022</t>
  </si>
  <si>
    <t>M43-0041</t>
  </si>
  <si>
    <t>M43-0042</t>
  </si>
  <si>
    <t>M43-0043</t>
  </si>
  <si>
    <t>M43-0044</t>
  </si>
  <si>
    <t>Schodišťová prefa ŽB ramena RA 05</t>
  </si>
  <si>
    <t>Schodišťová prefa ŽB ramena RA 06</t>
  </si>
  <si>
    <t>Schodišťová prefa ŽB ramena RA 07</t>
  </si>
  <si>
    <t>Schodišťová prefa ŽB ramena RA 08</t>
  </si>
  <si>
    <t>M43-0011</t>
  </si>
  <si>
    <t>M43-0012</t>
  </si>
  <si>
    <t>M43-0013</t>
  </si>
  <si>
    <t>M43-0014</t>
  </si>
  <si>
    <t>M43-0015</t>
  </si>
  <si>
    <t>M43-0016</t>
  </si>
  <si>
    <t>M43-0017</t>
  </si>
  <si>
    <t>M43-0018</t>
  </si>
  <si>
    <t>Schodišťová prefa ŽB ramena RC 05</t>
  </si>
  <si>
    <t>M43-0031</t>
  </si>
  <si>
    <t>M43-0033</t>
  </si>
  <si>
    <t>M43-0032</t>
  </si>
  <si>
    <t>M43-0034</t>
  </si>
  <si>
    <t>M43-0035</t>
  </si>
  <si>
    <t>výkresy tvaru 1PP-5NP</t>
  </si>
  <si>
    <t>svislé přemístění 7% z celkového objemu</t>
  </si>
  <si>
    <t>výměra odečtena z digitálních podkladů, výpis skladeb, podlaží 1PP-5NP</t>
  </si>
  <si>
    <t>stěny - skladba We05:282,75</t>
  </si>
  <si>
    <t>U13 - 115x240x1240:2</t>
  </si>
  <si>
    <t>U14 - 240x240x1240:2</t>
  </si>
  <si>
    <t>U01 - 115x115x865 krácený:32</t>
  </si>
  <si>
    <t>U02 - 115x115x990:1</t>
  </si>
  <si>
    <t>U02a - 115x115x990 - krácený:7</t>
  </si>
  <si>
    <t>U03 - 115x115x1240:89</t>
  </si>
  <si>
    <t>U03a - 115x115x1240 krácený:6</t>
  </si>
  <si>
    <t>U03b - 115x115x1240 krácený:1</t>
  </si>
  <si>
    <t>U03c - 115x115x1240 krácený:11</t>
  </si>
  <si>
    <t>U04 - 115x115x1490:2</t>
  </si>
  <si>
    <t>U08 - 115x175x990:9</t>
  </si>
  <si>
    <t>U09 - 115x175x1240:43</t>
  </si>
  <si>
    <t>U05 - 115x115x1740:10</t>
  </si>
  <si>
    <t>U06 - 115x115x2240:7</t>
  </si>
  <si>
    <t>U10 - 115x175x1990:2</t>
  </si>
  <si>
    <t>U10a - 115x175x1990 krácený:1</t>
  </si>
  <si>
    <t>U11 - 115x175x2240:10</t>
  </si>
  <si>
    <t>U12 - 115x175x2490:4</t>
  </si>
  <si>
    <t>U01,U02a,U03a,U03b,U03c,U10a</t>
  </si>
  <si>
    <t>U13 - 175x240x1240:2</t>
  </si>
  <si>
    <t>595-12832.A</t>
  </si>
  <si>
    <t>Překlad 175x240-1240/1000 mm z LB s keramickým kamenivem</t>
  </si>
  <si>
    <t>Překlad 240x240-1240/1000 mm z LB s keramickým kamenivem</t>
  </si>
  <si>
    <t>595-12842.A</t>
  </si>
  <si>
    <t>342 25-5064.VL1</t>
  </si>
  <si>
    <t>vč. akustického napojení na okolní konstrukce</t>
  </si>
  <si>
    <t>vč. akustického napojení na okolní konstrukce, dělící stěna pod schody 1.PP</t>
  </si>
  <si>
    <t>výměra odečtena z digitálních podkladů, výpis skladeb, podlaží 1PP</t>
  </si>
  <si>
    <t>342 25-5060.R00</t>
  </si>
  <si>
    <t>342 25-5068.VL1</t>
  </si>
  <si>
    <t>347 01-3124.VL1</t>
  </si>
  <si>
    <t>požární odolnost EI45 zhora i zdola</t>
  </si>
  <si>
    <t>Barevná kamera vnitřní, min 2MPx, Ethernet 10/100 Mbit,  /MPEG4/MJPEG/H.264, výměnný objektiv s automatickou clonou f=3÷8 mm, možnost napájení po Ethernetu (IEEE 802.3af), konzole</t>
  </si>
  <si>
    <t>Barevná kamera venkovní, min rozlišení HDTV, Ethernet 10/100 Mbit,  /MPEG4/MJPEG/H.264, výměnný objektiv s automatickou clonou f=3÷15 mm, možnost , vyhřívaný kryt do venkovního prostředí, napájení kamery vč. krytu PoE nebo HiPoE, konzole</t>
  </si>
  <si>
    <t>Digitální IP záznam pro všechny kamery, (datového úložiště kamerového systému s 1,5 násobkem kapacity potřebné pro uložení záznamů z kamer při maximální kvalitě dodaných kamer a maximální doby uložení záznamů (dle instalované technologie v době realizace)</t>
  </si>
  <si>
    <t>Monitor 27"</t>
  </si>
  <si>
    <t>Licence pro vzálený záznam pro 5 uživatelů</t>
  </si>
  <si>
    <t>Připojení kamer je přes systém SCS</t>
  </si>
  <si>
    <t>Instalace vnitřní kamery včetně konzole, nastavení</t>
  </si>
  <si>
    <t>Instalace venkovní kamery včetně krytu a konzole, nastavení</t>
  </si>
  <si>
    <t>Průrazy stěn</t>
  </si>
  <si>
    <t>Revize systému</t>
  </si>
  <si>
    <t>ZXAEV-38, zdroj</t>
  </si>
  <si>
    <t>APM800, deska hlídání zdroje</t>
  </si>
  <si>
    <t>Akumulátor 12V/38 Ah</t>
  </si>
  <si>
    <t>ELEKTOINSTALACE-PŘELOŽKA VO</t>
  </si>
  <si>
    <t>2.1</t>
  </si>
  <si>
    <t>Kabel AYKY(J) 4x35 mm2</t>
  </si>
  <si>
    <t>2.2</t>
  </si>
  <si>
    <t>Kabelová spojka do 4 x 35 mm2</t>
  </si>
  <si>
    <t>2.3</t>
  </si>
  <si>
    <t>Ukončení kabelů do 4 x 35 mm2</t>
  </si>
  <si>
    <t>2.4</t>
  </si>
  <si>
    <t>Demontáž stáv.kabelů do 4 x 35 mm2</t>
  </si>
  <si>
    <t>2.5</t>
  </si>
  <si>
    <t>Demontáž osvětlovacího stožáru vč. demontáže osvětlovacího tělesa</t>
  </si>
  <si>
    <t>2.6</t>
  </si>
  <si>
    <t>2.7</t>
  </si>
  <si>
    <t xml:space="preserve">Zkušební provoz </t>
  </si>
  <si>
    <t>2.8</t>
  </si>
  <si>
    <t>3</t>
  </si>
  <si>
    <t>204,0; viz příloha č. 0030 Situace, výměna zeminy pro sanaci, pokud bude na základě geologického průzkumu nebo zkoušek únosnosti vyžádána, zemní práce v kap. 10</t>
  </si>
  <si>
    <t>58331201</t>
  </si>
  <si>
    <t>Kamenivo těžené stabilizační zemina</t>
  </si>
  <si>
    <t>204,0*0,25*1,900; 1900 kg/m3, převod z m2 přes m3 na tuny</t>
  </si>
  <si>
    <t>výměna zeminy pro sanaci, pokud bude na základě geologického průzkumu nebo zkoušek únosnosti vyžádána</t>
  </si>
  <si>
    <t>241,400*1,900; 1900 kg/m3, převod z m3 na tuny, pro násypy pod chodníkama - viz kap. 10</t>
  </si>
  <si>
    <t>564851111</t>
  </si>
  <si>
    <t>Podklad ze štěrkodrtě ŠD tl 150 mm</t>
  </si>
  <si>
    <t>Podklad ze štěrkodrti ŠD 
  s rozprostřením a zhutněním, po zhutnění
    tl. 150 mm</t>
  </si>
  <si>
    <t>563,0; chodníky</t>
  </si>
  <si>
    <t>204,0; nástupní plocha požární techniky</t>
  </si>
  <si>
    <t>567122114</t>
  </si>
  <si>
    <t>Podklad z kameniva zpevněného cementem KSC I tl 150 mm</t>
  </si>
  <si>
    <t>Podklad z kameniva zpevněného cementem 
  bez dilatačních spár, s rozprostřením a zhutněním
  KSC I, po zhutnění
    tl. 150 mm</t>
  </si>
  <si>
    <t>596211113</t>
  </si>
  <si>
    <t>Kladení zámkové dlažby komunikací pro pěší tl 60 mm skupiny A pl přes 300 m2</t>
  </si>
  <si>
    <t>podlahy pod PVC a koberec:1683,85+830,57</t>
  </si>
  <si>
    <t>Podlaha bezespará z polymermalty tenkovrstvé, odolná proti ropným látkám a olejům, protiskluzná, vodonepropustná</t>
  </si>
  <si>
    <t>2,8*2,25*8+2,8*0,95*4+4,2*0,95</t>
  </si>
  <si>
    <t>okna AL:866,14</t>
  </si>
  <si>
    <t>okna plast:1482,63</t>
  </si>
  <si>
    <t>80x197/115:2+2+1+1</t>
  </si>
  <si>
    <t>90x197/115:2+1</t>
  </si>
  <si>
    <t>90x197/175:12+1+3</t>
  </si>
  <si>
    <t>100x197/115:3+1+4</t>
  </si>
  <si>
    <t>16.1</t>
  </si>
  <si>
    <t>M64-104_2</t>
  </si>
  <si>
    <t>zárubeň ocel. protipožární pro zdivo tl.115mm 800x1970, EI30DP3-C-S</t>
  </si>
  <si>
    <t>zárubeň ocel. protipožární pro zdivo tl.200mm 900x1970, EI30DP3-C-S</t>
  </si>
  <si>
    <t>zárubeň ocel. protipožární pro zdivo tl.115mm 1000x1970, EW30DP1-C</t>
  </si>
  <si>
    <t>180x197/175:4</t>
  </si>
  <si>
    <t>90x197:17</t>
  </si>
  <si>
    <t>60x197 EW30DP3-C:1</t>
  </si>
  <si>
    <t>90x197 EW30DP3-C:14</t>
  </si>
  <si>
    <t>100x197 EW30DP3-C:0</t>
  </si>
  <si>
    <t>180x197 EW30DP3-C:5</t>
  </si>
  <si>
    <t>60x197 EW30DP1-C:1</t>
  </si>
  <si>
    <t>100x197 EW30DP3-C:3</t>
  </si>
  <si>
    <t>90x197 EW30DP3-C:1</t>
  </si>
  <si>
    <t>81.1</t>
  </si>
  <si>
    <t>M76-70002_2</t>
  </si>
  <si>
    <t>dveře ocelové vnitřní hladké plné, 1křídlové, EW30DP3-C 60x197</t>
  </si>
  <si>
    <t>1NP:D205</t>
  </si>
  <si>
    <t>83.1</t>
  </si>
  <si>
    <t>M76-70004_2</t>
  </si>
  <si>
    <t>dveře ocelové vnitřní hladké plné, 1křídlové, EI30DP3-C-S 80x197</t>
  </si>
  <si>
    <t>dveře ocelové vnitřní hladké plné 1křídlové, EW30DP3-C 100x197</t>
  </si>
  <si>
    <t>90.1</t>
  </si>
  <si>
    <t>M76-70009_4</t>
  </si>
  <si>
    <t>dveře ocelové vnitřní hladké plné, 1křídlové, EW30DP3-C 90x197</t>
  </si>
  <si>
    <t>1PP:D037</t>
  </si>
  <si>
    <t>342 08-4252.R00</t>
  </si>
  <si>
    <t>Příčka bezpeč.SDK,tl.min. 155 mm, 2x ocel.kce CW50, 2x izolace tl. 40mm (min. 100kg/m3), 2xRF 12,5</t>
  </si>
  <si>
    <t xml:space="preserve">Příčka bezpeč.SDK,tl. do 127 mm, 1x ocel.kce R-UD30, izolace tl. 30 mm (min. 15kg/m3), 2xRB 12,5 </t>
  </si>
  <si>
    <t>Příčka SDK tl.160mm,2x ocel.kce CW50, 2x izolace tl. 50 mm (min. 15kg/m3),2x oplášť.,RB 12,5+15,0</t>
  </si>
  <si>
    <t xml:space="preserve">Předstěna SDK, tl.min. 65mm,ocel. kce CW,UW, 1x RBI 12,5mm </t>
  </si>
  <si>
    <t>stěny - skladba Wi04.2, Wi4.3:493,94</t>
  </si>
  <si>
    <t>347 01-5214.R00</t>
  </si>
  <si>
    <t>Předstěna SDK, tl.75 mm,ocel. kce CW50, izolace tl. 50mm (min. 45kg/m3), 2x RFI 12,5mm</t>
  </si>
  <si>
    <t>Koberec zátěžový, třída zátěže 33</t>
  </si>
  <si>
    <t>koberec zátěžový, tř.33:830,57</t>
  </si>
  <si>
    <t>poklop šachtový trída D 400, 600x600 pro zadláždění s rámem (pro stávající šachty)</t>
  </si>
  <si>
    <t>ZRUŠENO</t>
  </si>
  <si>
    <t>Osazení poklopu litinových nebo ocelových vcetne rámu hmotnosti nad 150 kg (pro stávající šachty)</t>
  </si>
  <si>
    <t>723-1-14</t>
  </si>
  <si>
    <t xml:space="preserve">Manometr 0-6kPa </t>
  </si>
  <si>
    <t>Dtto-montáž úchytných prvků žebříku a CEMVIN</t>
  </si>
  <si>
    <t>Nosný systém žebřík š500 -materiál</t>
  </si>
  <si>
    <t>0.14, "R" - 0.32 "HR"</t>
  </si>
  <si>
    <t>URS, 21-M, 210 02-0312</t>
  </si>
  <si>
    <t>Dtto-montáž úchytných prvků žebříku+CEMVIN</t>
  </si>
  <si>
    <t>Trasa požární - příchytky pro P60-R-materiál</t>
  </si>
  <si>
    <t>VN pojistky 22kV/32A pro 8DJ20/81</t>
  </si>
  <si>
    <t>0.18</t>
  </si>
  <si>
    <t>Úhlový konektor s násuvným kontaktem a přep. ochranou pro připojení 22-CXEKVCEY 1x35 ke stávajícímu VN rozvaděči Siemens 8DJ20/81</t>
  </si>
  <si>
    <t>URS, 21-M, 210 10-0771</t>
  </si>
  <si>
    <t>VN kabel 22-CXEKVCEY 1x35</t>
  </si>
  <si>
    <t>0.18, 0.14</t>
  </si>
  <si>
    <t>URS, 21-M, 210 93-0051</t>
  </si>
  <si>
    <t>Ukončení 22-CXEKVCEY 1x35 ve vnitřní staniční koncovce /mater.součást dodávky TR/</t>
  </si>
  <si>
    <t>Ocelové nosné konstrukce, vč. montáže</t>
  </si>
  <si>
    <t>018, 014</t>
  </si>
  <si>
    <t>Příchytky KPz</t>
  </si>
  <si>
    <t>Pásek na svazkování VN kabelu, vč. montáže</t>
  </si>
  <si>
    <t>Podložka CEMVIN, tl. 10mm vč. montáže</t>
  </si>
  <si>
    <t xml:space="preserve">Protipožární přepážky vč. montáže /koordinace </t>
  </si>
  <si>
    <t>se stavbou-typy, dodávky, montáže/</t>
  </si>
  <si>
    <t>Trasa z m.č. 0.14 do 0.32</t>
  </si>
  <si>
    <t>CYKY 4x240 - materiál</t>
  </si>
  <si>
    <t>0.14 /TR-"R"/</t>
  </si>
  <si>
    <t>URS, 21-M, 210 81-0117</t>
  </si>
  <si>
    <t>PraFlaSafe 4Jx240, B2cas1d0 - materiál</t>
  </si>
  <si>
    <t>0.14 - 0.32, celá trasa</t>
  </si>
  <si>
    <t>URS, 21-M, 210 10-0294</t>
  </si>
  <si>
    <t>Ukončení 1x240 oky</t>
  </si>
  <si>
    <t>0.14 a 0.32</t>
  </si>
  <si>
    <t>Podružný materiál</t>
  </si>
  <si>
    <t>0.18, 0.14 do 0.32</t>
  </si>
  <si>
    <t>Spojka pro 4x240</t>
  </si>
  <si>
    <t>0.14 až 0.32</t>
  </si>
  <si>
    <t>URS, 21-M, 210 10-1211</t>
  </si>
  <si>
    <t>dtto montáž</t>
  </si>
  <si>
    <t>Zásuvka 230V/16A, dvojnásobná, s natočenými dutinkami, s přepěťovou ochranou, barevná</t>
  </si>
  <si>
    <t>2.1.8</t>
  </si>
  <si>
    <t>Zásuvka 230V/16A, jednoduchá, kompletní, včetně rámečku, barevná</t>
  </si>
  <si>
    <t>2.1.9</t>
  </si>
  <si>
    <t>Zásuvka 230V/16A, jednoduchá, kompletní, včetně rámečku, s přepěťovou ochranou, barevná</t>
  </si>
  <si>
    <t>2.1.10</t>
  </si>
  <si>
    <t>Tlačítko, řazení 1+/0, kompletní včetně rámečku</t>
  </si>
  <si>
    <t>1PP, dle části 01 výkresové dokumentace</t>
  </si>
  <si>
    <t>1NP, dle části 03 výkresové dokumentace</t>
  </si>
  <si>
    <t>2NP, dle části 05 výkresové dokumentace</t>
  </si>
  <si>
    <t>3NP, dle části 07 výkresové dokumentace</t>
  </si>
  <si>
    <t>4NP, dle části 09 výkresové dokumentace</t>
  </si>
  <si>
    <t>5NP, dle části 11 výkresové dokumentace</t>
  </si>
  <si>
    <t>2.1.11</t>
  </si>
  <si>
    <t>2.1.12</t>
  </si>
  <si>
    <t>Vypínač, řazení 1, kompletní včetně rámečku</t>
  </si>
  <si>
    <t>2.1.13</t>
  </si>
  <si>
    <t>Vypínač, řazení 1, zvýšené krytí IP4x, kompletní včetně rámečku</t>
  </si>
  <si>
    <t>2.1.14</t>
  </si>
  <si>
    <t>Vypínač, řazení 5, kompletní včetně rámečku</t>
  </si>
  <si>
    <t>2.1.15</t>
  </si>
  <si>
    <t>Vypínač, řazení 6, kompletní včetně rámečku</t>
  </si>
  <si>
    <t>2.1.16</t>
  </si>
  <si>
    <t>2.1.17</t>
  </si>
  <si>
    <t>2.1.18</t>
  </si>
  <si>
    <t>Detektor přítomnosti, stropní provedení, spínání do 2kW</t>
  </si>
  <si>
    <t>Instalační přístroje ostatní</t>
  </si>
  <si>
    <t>2.1.27</t>
  </si>
  <si>
    <t>Přístrojová krabice, montáž do podparapetního žlabu</t>
  </si>
  <si>
    <t>Množství určeno z jednotlivých podlaží
dle části 01-13 výkresové dokumentace</t>
  </si>
  <si>
    <t>2.1.28</t>
  </si>
  <si>
    <t>Přístrojová krabice, montáž na povrch</t>
  </si>
  <si>
    <t>2.1.29</t>
  </si>
  <si>
    <t>Přístrojová krabice, instalace pod omítku</t>
  </si>
  <si>
    <t>2.1.30</t>
  </si>
  <si>
    <t>Instalační krabice, s víčkem, instalace do betonu</t>
  </si>
  <si>
    <t>2.1.31</t>
  </si>
  <si>
    <t>Instalační krabice, s víčkem, na povrch, omítku</t>
  </si>
  <si>
    <t>2.1.32</t>
  </si>
  <si>
    <t>Volný vývod 1fáz, zakončen svorkami v krabici</t>
  </si>
  <si>
    <t>Střecha, dle části 13 výkresové dokumentace</t>
  </si>
  <si>
    <t>2.1.33</t>
  </si>
  <si>
    <t>Volný vývod 3fáz, zakončen svorkami v krabici</t>
  </si>
  <si>
    <t>2.1.34</t>
  </si>
  <si>
    <t>Komplet typový zásuvkový box, 2x16A/230V, 1x16A/400V.</t>
  </si>
  <si>
    <t>2.1.35</t>
  </si>
  <si>
    <t>Tlačítko, červené, s aretací, v krytu proti náhodnému stisku, montáž na povrch</t>
  </si>
  <si>
    <t>2.1.36</t>
  </si>
  <si>
    <t>Drobný instalační materiál</t>
  </si>
  <si>
    <t>2.1.37</t>
  </si>
  <si>
    <t>Elektroinstal. krabice požár. odolná</t>
  </si>
  <si>
    <t>2.2.</t>
  </si>
  <si>
    <t xml:space="preserve">Svítidla </t>
  </si>
  <si>
    <t>2.2.1</t>
  </si>
  <si>
    <t>2.2.2</t>
  </si>
  <si>
    <t>2.2.3</t>
  </si>
  <si>
    <r>
      <t xml:space="preserve">Kovový radiální ventilátor do kruhového potrubí </t>
    </r>
    <r>
      <rPr>
        <sz val="11"/>
        <color indexed="8"/>
        <rFont val="Arial"/>
        <family val="2"/>
      </rPr>
      <t>ø 250 mm, množství odváděného vzduchu 600m3/h, tlak 200 Pa</t>
    </r>
  </si>
  <si>
    <r>
      <t xml:space="preserve">Tichý malý axiální ventilátor do kruhového potrubí </t>
    </r>
    <r>
      <rPr>
        <sz val="11"/>
        <color indexed="8"/>
        <rFont val="Arial"/>
        <family val="2"/>
      </rPr>
      <t>ø 125 mm</t>
    </r>
    <r>
      <rPr>
        <sz val="10"/>
        <rFont val="Arial CE"/>
        <family val="2"/>
      </rPr>
      <t>, množství odváděného vzduchu 50 m3/h, tlak 50 Pa včetně elektronického doběhu</t>
    </r>
  </si>
  <si>
    <t>Náklady z rozpočtu</t>
  </si>
  <si>
    <t>PSV - Práce a dodávky PSV</t>
  </si>
  <si>
    <t>723 – Zdravotechnika - vnitřní plynovod</t>
  </si>
  <si>
    <t>723-1-01</t>
  </si>
  <si>
    <t>Ocelové trubky závitové cerné spojované svarováním, vcetne tvarovek a upevnení (domovní rozvody - plynovod, odvzdušnení) DN15(1/2")</t>
  </si>
  <si>
    <t>(1.PP)</t>
  </si>
  <si>
    <t>723-1-02</t>
  </si>
  <si>
    <t>Chladící jednotka pro vnitřní instalaci  s odděleným kondenzátorem</t>
  </si>
  <si>
    <t>Pozice č. 203</t>
  </si>
  <si>
    <t>Kondenzátor k chladící jednotce Poz.č.202</t>
  </si>
  <si>
    <t xml:space="preserve">Kompletní propojení kondenzátoru s chladící jednoutkou (potrubí chladiva i elektro a MaR) </t>
  </si>
  <si>
    <t>Doprava chladící jednotky, kondenzátoru, akumulační a expanzní nádoby na střechu a jejich usazení a připevnění na určené místo. (předpokládáme dopravu jeřábem)</t>
  </si>
  <si>
    <t>Provozní náplně chladícího soustrojí</t>
  </si>
  <si>
    <t>Šéfmontáž a uvedení do provozu</t>
  </si>
  <si>
    <t>Pozice č. 204</t>
  </si>
  <si>
    <t>Expanzní automat s vyrovnávačem hydraulických rázů</t>
  </si>
  <si>
    <t>Pozice č. 205</t>
  </si>
  <si>
    <t>Akumulační nádoba s atypickými hrdly</t>
  </si>
  <si>
    <t>Pozice č. 206</t>
  </si>
  <si>
    <t>Rozdělovač</t>
  </si>
  <si>
    <t>Pozice č. 207</t>
  </si>
  <si>
    <t>Sběrač</t>
  </si>
  <si>
    <t>Pozice č. P 110</t>
  </si>
  <si>
    <t>Čerpadlo s plynulou regulací otáček 
M= 17,0 m3/hod, H= 50 kPa</t>
  </si>
  <si>
    <t>Pozice č. P 105</t>
  </si>
  <si>
    <t>Čerpadlo s plynulou regulací otáček 
M= 7,0 m3/hod, H= 110 kPa</t>
  </si>
  <si>
    <t>Pozice č. P 106</t>
  </si>
  <si>
    <t>Čerpadlo s plynulou regulací otáček 
M= 9,0 m3/hod, H= 80 kPa</t>
  </si>
  <si>
    <t>Pozice č. P 107</t>
  </si>
  <si>
    <t>Pozice č. P AHU 101.01</t>
  </si>
  <si>
    <t>Čerpadlo s plynulou regulací otáček 
M= 1,0 m3/hod, H= 40 kPa</t>
  </si>
  <si>
    <t>Pozice č. P AHU 101.02</t>
  </si>
  <si>
    <t>Pozice č. P AHU 102.01</t>
  </si>
  <si>
    <t>Čerpadlo s plynulou regulací otáček 
M= 3,0 m3/hod, H= 50 kPa</t>
  </si>
  <si>
    <t>Pozice č. P AHU 104.01</t>
  </si>
  <si>
    <t>Rozvaděč IIP2-RS-1, dle části 17.10 výkresové dokumentace</t>
  </si>
  <si>
    <t>1.13</t>
  </si>
  <si>
    <t>Rozvaděč IIP2-RG-1</t>
  </si>
  <si>
    <t>Rozvaděč IIP2-RG-1, dle části 17.11 výkresové dokumentace</t>
  </si>
  <si>
    <t>1.14</t>
  </si>
  <si>
    <t>Rozvaděč IIP3-RS-1</t>
  </si>
  <si>
    <t>Rozvaděč IIP3-RS-1, dle části 17.12 výkresové dokumentace</t>
  </si>
  <si>
    <t>1.15</t>
  </si>
  <si>
    <t>Rozvaděč IIP4-RS-1</t>
  </si>
  <si>
    <t>Rozvaděč IIP4-RS-1, dle části 17.13 výkresové dokumentace</t>
  </si>
  <si>
    <t>1.16</t>
  </si>
  <si>
    <t>Rozvaděč IIP5-RS-1</t>
  </si>
  <si>
    <t>Rozvaděč IIP5-RS-1, dle části 17.14 výkresové dokumentace</t>
  </si>
  <si>
    <t>2.</t>
  </si>
  <si>
    <t>Instalační přístroje a svítidla</t>
  </si>
  <si>
    <t>2.1.</t>
  </si>
  <si>
    <t>Instalační přístroje zvýšený standard</t>
  </si>
  <si>
    <t>2.1.1</t>
  </si>
  <si>
    <t>Zásuvka 230V/16A, modul 45x45, kompletní, barevná</t>
  </si>
  <si>
    <t>1PP, dle části 02 výkresové dokumentace</t>
  </si>
  <si>
    <t>1NP, dle části 04 výkresové dokumentace</t>
  </si>
  <si>
    <t>2NP, dle části 06 výkresové dokumentace</t>
  </si>
  <si>
    <t>3NP, dle části 08 výkresové dokumentace</t>
  </si>
  <si>
    <t>4NP, dle části 10 výkresové dokumentace</t>
  </si>
  <si>
    <t>5NP, dle části 12 výkresové dokumentace</t>
  </si>
  <si>
    <t>2.1.2</t>
  </si>
  <si>
    <t>Zásuvka 230V/16A, modul 45x45, kompletní, s přepěťovou ochranou, barevná</t>
  </si>
  <si>
    <t>2.1.3</t>
  </si>
  <si>
    <t>INT-1-mat.-43</t>
  </si>
  <si>
    <t>608/ - židle celokovová Al. - typ</t>
  </si>
  <si>
    <t>41</t>
  </si>
  <si>
    <t>INT-1-mat.-44</t>
  </si>
  <si>
    <t>701/ - informacní systém</t>
  </si>
  <si>
    <t>42</t>
  </si>
  <si>
    <t>INT-1-mat.-45</t>
  </si>
  <si>
    <t>702/ - ochranná stenová madla</t>
  </si>
  <si>
    <t>43</t>
  </si>
  <si>
    <t>INT-1-mat.-46</t>
  </si>
  <si>
    <t>703/ - vešáková stena sekretariát  rozmer /400/25/2000</t>
  </si>
  <si>
    <t>44</t>
  </si>
  <si>
    <t>INT-1-mat.-47</t>
  </si>
  <si>
    <t>704/ - vešáková stena ucebna</t>
  </si>
  <si>
    <t>45</t>
  </si>
  <si>
    <t>INT-1-mat.-48</t>
  </si>
  <si>
    <t>705/ - obklad steny</t>
  </si>
  <si>
    <t>SOUHRNNÝ LIST STAVBY</t>
  </si>
  <si>
    <t>Místo:</t>
  </si>
  <si>
    <t>Praha</t>
  </si>
  <si>
    <t>Česká zemědělská univerzita v Praze, Kamýcká 129, 165 21 Praha 6 - Suchdol</t>
  </si>
  <si>
    <t>Objednavatel:</t>
  </si>
  <si>
    <t>Zhotovitel:</t>
  </si>
  <si>
    <t>Projektant:</t>
  </si>
  <si>
    <t>Náklady z rozpočtů</t>
  </si>
  <si>
    <t>Ostatní náklady ze souhrnného listu</t>
  </si>
  <si>
    <t>Cena bez DPH</t>
  </si>
  <si>
    <t>DPH 15%</t>
  </si>
  <si>
    <t>z</t>
  </si>
  <si>
    <t>DPH 21%</t>
  </si>
  <si>
    <t>Cena s DPH</t>
  </si>
  <si>
    <t>v</t>
  </si>
  <si>
    <t>CZK</t>
  </si>
  <si>
    <t>Zpracovatel:</t>
  </si>
  <si>
    <t>datum a podpis:</t>
  </si>
  <si>
    <t>razítko</t>
  </si>
  <si>
    <t>Požárně bezpečnostní tabulky a značení - Zákaz kouření  a manipulace s otevřeným ohněm, Zákaz vstupu s otevřeným ohněm nebo manipulace s otevřeným ohněm.</t>
  </si>
  <si>
    <t>R95 31-04</t>
  </si>
  <si>
    <t>Požárně bezpečnostní tabulky a značení - Označení technické místnosti nebo prostoru.</t>
  </si>
  <si>
    <t>R95 31-05</t>
  </si>
  <si>
    <t>Požárně bezpečnostní tabulky a značení - Označení hlavních nebo vedlejších uzávěrů a ovládacích armatur.</t>
  </si>
  <si>
    <t>R95 31-06</t>
  </si>
  <si>
    <t>Požárně bezpečnostní tabulky a značení - Označení umístění požárně bezpečnostních zařízení, jejich ovládacích prvků a systémů sloužících pro protipožární zajištění stavby.</t>
  </si>
  <si>
    <t>R95 31-07</t>
  </si>
  <si>
    <t>Požárně bezpečnostní tabulky a značení - Vyznačení zákazů, omezení a příkazů pro určené činnosti.</t>
  </si>
  <si>
    <t>Obslužné komunikace areálu a zpevněné plochy</t>
  </si>
  <si>
    <t>2166,000*0,15; naložení ornice na deponii a částečně i v místě nákupu, převod z m2 na m3</t>
  </si>
  <si>
    <t>324,900; doprava zeminy ze zemníku, respektivě místa nákupu na místo uložení</t>
  </si>
  <si>
    <t>2166,000*0,15; celková potřeba humózní zeminy na ohumusování, převod z m2 na m3</t>
  </si>
  <si>
    <t>-41,0; úprava rozsahu v 07/2015</t>
  </si>
  <si>
    <t>522,000*1,01; ztratné 1 %</t>
  </si>
  <si>
    <t>401,0; nové a použité obrubníky</t>
  </si>
  <si>
    <t>(401,000-231,0*0,10)*2*0,90*1,01; dva kusy na metr, odpočteno 10 % z vybouraných, které budou znovu použity, ztratné 1 %</t>
  </si>
  <si>
    <t>X31.4 drenážní potrubí DN80 uložené v zemi, obalené geotextilií a štěrkodrtí 32/63, perforované</t>
  </si>
  <si>
    <t>utesnení otvoru ve stene proti tlakové vody DN300</t>
  </si>
  <si>
    <t>899104111</t>
  </si>
  <si>
    <t>Interiér</t>
  </si>
  <si>
    <t>Omítka vnitřního zdiva ze suché směsi, štuková, vč. rohovníků</t>
  </si>
  <si>
    <t>612 47-3182.VL1</t>
  </si>
  <si>
    <t>Omítka stěn vnější z MS silikonová slož. II. ručně, hydrofobní, vč. fasádní textilie a lepidla</t>
  </si>
  <si>
    <t>X16 zásobník toaletního papíru- nástěnný, průhled pro kontrolu naplnění, čelní stěna v provedení proti otiskům prstů, uzamykatelný</t>
  </si>
  <si>
    <t>X21.2 atiková boční vpust (chrlič) – pojistný přepad, DN/125/, s integrovanou manžetou dle použité střešní krytiny + vyjímatelná ochranná mřížka</t>
  </si>
  <si>
    <t>767 58-7001.VL1</t>
  </si>
  <si>
    <t>767 58-7001.VL2</t>
  </si>
  <si>
    <t>767 58-7001.VL3</t>
  </si>
  <si>
    <t>767 58-7001.VL4</t>
  </si>
  <si>
    <t>767 58-7001.VL5</t>
  </si>
  <si>
    <t>767 58-7001.VL6</t>
  </si>
  <si>
    <t>767 58-7001.VL7</t>
  </si>
  <si>
    <t>781 47-5111.R00</t>
  </si>
  <si>
    <t>Obklad vnitřní stěn keramický, do tmele, 10x10 cm</t>
  </si>
  <si>
    <t>z pilot:280,90+9,58</t>
  </si>
  <si>
    <t xml:space="preserve"> cena položky</t>
  </si>
  <si>
    <t>ELEKTOINSTALACE-PŘELOŽKA NN A ROZVODY NN</t>
  </si>
  <si>
    <t>3.1</t>
  </si>
  <si>
    <t>Kabel AYKY 3 x 240 + 120 mm2</t>
  </si>
  <si>
    <t>3.2</t>
  </si>
  <si>
    <t>Kabel CYKY-J 5x2,5 mm2</t>
  </si>
  <si>
    <t>3.3</t>
  </si>
  <si>
    <t>Kabelová spojka 1kV do 4 x 240 mm2</t>
  </si>
  <si>
    <t>3.4</t>
  </si>
  <si>
    <t>Kabelová koncovka do 4 x 240 mm2</t>
  </si>
  <si>
    <t>3.5</t>
  </si>
  <si>
    <t>Demontáž kabelu AYKY 3 x 240 + 120 mm2</t>
  </si>
  <si>
    <t>3.6</t>
  </si>
  <si>
    <t>3.7</t>
  </si>
  <si>
    <t>3.8</t>
  </si>
  <si>
    <t>4</t>
  </si>
  <si>
    <t>ZEMNÍ PRÁCE</t>
  </si>
  <si>
    <t>Sejmutí drnu</t>
  </si>
  <si>
    <t>Odečtena výměra, dle rozměru řezu výkopu z výkr.č. D.2.1.IO 03_01</t>
  </si>
  <si>
    <t>Sejmutí ornice</t>
  </si>
  <si>
    <t>Ostranění dřevitého porostu</t>
  </si>
  <si>
    <t>Výkop kabel.rýhy 500/800 mm, tř. 4</t>
  </si>
  <si>
    <t>Zřízení kabelového lože z písku vč. zakrytí betonovými deskami</t>
  </si>
  <si>
    <t>Zához kabelové rýhy 500/800 mm</t>
  </si>
  <si>
    <t>4.7</t>
  </si>
  <si>
    <t>Zhotovení základu pro stožár</t>
  </si>
  <si>
    <t>Odečten počet z výkr.č. D.2.1.IO 03_01 a velikost z výkr.č. D.2.1.IO 03_02</t>
  </si>
  <si>
    <t>4.8</t>
  </si>
  <si>
    <t>Bourání základu pro stožár</t>
  </si>
  <si>
    <t>4.9</t>
  </si>
  <si>
    <t xml:space="preserve">Kabelový žlab 125/100,vč. kolen, víka a příslušenství pro upevnění   </t>
  </si>
  <si>
    <t xml:space="preserve">Svazková montáž, zhotovení na montáži z konstrukčních dílů, vč. upevňovacích bodů               </t>
  </si>
  <si>
    <t>Drobný montážní materiál</t>
  </si>
  <si>
    <t>Montážní materiál</t>
  </si>
  <si>
    <r>
      <t>Kabel datový J-Y(St)Y 2x2x0,8 mm</t>
    </r>
    <r>
      <rPr>
        <vertAlign val="superscript"/>
        <sz val="10"/>
        <rFont val="Arial"/>
        <family val="2"/>
      </rPr>
      <t>2</t>
    </r>
    <r>
      <rPr>
        <sz val="10"/>
        <rFont val="Arial"/>
        <family val="2"/>
      </rPr>
      <t xml:space="preserve"> </t>
    </r>
  </si>
  <si>
    <r>
      <t>Kabel silový CYKY 4x1,5 mm</t>
    </r>
    <r>
      <rPr>
        <vertAlign val="superscript"/>
        <sz val="10"/>
        <rFont val="Arial"/>
        <family val="2"/>
      </rPr>
      <t>2</t>
    </r>
    <r>
      <rPr>
        <sz val="10"/>
        <rFont val="Arial"/>
        <family val="2"/>
      </rPr>
      <t xml:space="preserve"> </t>
    </r>
  </si>
  <si>
    <r>
      <t>Kabel silový CYKY 3x2,5 mm</t>
    </r>
    <r>
      <rPr>
        <vertAlign val="superscript"/>
        <sz val="10"/>
        <rFont val="Arial"/>
        <family val="2"/>
      </rPr>
      <t>2</t>
    </r>
    <r>
      <rPr>
        <sz val="10"/>
        <rFont val="Arial"/>
        <family val="2"/>
      </rPr>
      <t xml:space="preserve"> </t>
    </r>
  </si>
  <si>
    <t>Trubka PE (23mm), vč. upevnění</t>
  </si>
  <si>
    <t>X10.a  madla - kabina WC pro handicap. - dle vyhl. č. /398/2009 Sb.</t>
  </si>
  <si>
    <t xml:space="preserve">Kabel CMFM 4x10 mm2 </t>
  </si>
  <si>
    <r>
      <t>Kabel silový CYKY 5x10 mm</t>
    </r>
    <r>
      <rPr>
        <vertAlign val="superscript"/>
        <sz val="10"/>
        <rFont val="Arial"/>
        <family val="2"/>
      </rPr>
      <t>2</t>
    </r>
    <r>
      <rPr>
        <sz val="10"/>
        <rFont val="Arial"/>
        <family val="2"/>
      </rPr>
      <t xml:space="preserve"> </t>
    </r>
  </si>
  <si>
    <r>
      <t>Kabel silový CYKY 5x4 mm</t>
    </r>
    <r>
      <rPr>
        <vertAlign val="superscript"/>
        <sz val="10"/>
        <rFont val="Arial"/>
        <family val="2"/>
      </rPr>
      <t>2</t>
    </r>
    <r>
      <rPr>
        <sz val="10"/>
        <rFont val="Arial"/>
        <family val="2"/>
      </rPr>
      <t xml:space="preserve"> </t>
    </r>
  </si>
  <si>
    <r>
      <t>Kabel silový CYKY 5x6 mm</t>
    </r>
    <r>
      <rPr>
        <vertAlign val="superscript"/>
        <sz val="10"/>
        <rFont val="Arial"/>
        <family val="2"/>
      </rPr>
      <t>2</t>
    </r>
    <r>
      <rPr>
        <sz val="10"/>
        <rFont val="Arial"/>
        <family val="2"/>
      </rPr>
      <t xml:space="preserve"> </t>
    </r>
  </si>
  <si>
    <t xml:space="preserve">Kabel CMFM 4x4 mm2 </t>
  </si>
  <si>
    <t xml:space="preserve">Kabel CMFM 4x6 mm2 </t>
  </si>
  <si>
    <t>m</t>
  </si>
  <si>
    <t>1.pp-5.np</t>
  </si>
  <si>
    <t xml:space="preserve">Vodič CYA 6 mm2 </t>
  </si>
  <si>
    <t xml:space="preserve">Kabelový žlab 40/40,vč. kolen, víka a příslušenství pro upevnění   </t>
  </si>
  <si>
    <t>Ostatní</t>
  </si>
  <si>
    <t>Montáž</t>
  </si>
  <si>
    <t>Uvedení do provozu, zaškolení obsluhy</t>
  </si>
  <si>
    <t xml:space="preserve">Klapkový servopohon dvoupolohový, nap. 230V AC, jmen. moment min. 10 Nm, havarijní funkce (pro požární větrání) 
</t>
  </si>
  <si>
    <t xml:space="preserve">1.pp </t>
  </si>
  <si>
    <t>střecha, 1.79, 1.72</t>
  </si>
  <si>
    <t xml:space="preserve">Demontáž a opětovná montáž MaR pro zařízení 06.01.01-02, 07.01 - případná výměna prvků MaR bude dle skutečnosti při provádění </t>
  </si>
  <si>
    <t>1.pp</t>
  </si>
  <si>
    <t xml:space="preserve">Demontáž MaR pro zařízení 06.02 </t>
  </si>
  <si>
    <t>5NP, dle části 25 výkresové dokumentace</t>
  </si>
  <si>
    <t>Termostat protimrazové ochrany do VZT potrubí vč. upevňovací příruby a příchytek kapiláry, kapilára 6m rozsah -5 až 12 st.C, výstup kontakt</t>
  </si>
  <si>
    <t>REKAPITULACE STAVBY</t>
  </si>
  <si>
    <t>Dvírka plastová pro cistící tvarovky 150x300 mm</t>
  </si>
  <si>
    <t>721-1-21</t>
  </si>
  <si>
    <t>Dvírka do podhledu a do stěny - prístup ke kondenzacním sifonum)</t>
  </si>
  <si>
    <t>721-1-22</t>
  </si>
  <si>
    <t>Protipožární utesnení (manžety) plast. potrubí ve stropních konstrukcích a ve stenách  DN70</t>
  </si>
  <si>
    <t>721-1-23</t>
  </si>
  <si>
    <t>Protipožární utesnení (manžety) plast. potrubí ve stropních konstrukcích a ve stenách  DN100</t>
  </si>
  <si>
    <t>721-1-24</t>
  </si>
  <si>
    <t>Protipožární utesnení (manžety) plast. potrubí ve stropních konstrukcích a ve stenách  DN125</t>
  </si>
  <si>
    <t>721-1-26</t>
  </si>
  <si>
    <t>Utesnení potrubí proti tlakové vode prostup stenou do zeme z 1.PP  DN100</t>
  </si>
  <si>
    <t>721-1-28</t>
  </si>
  <si>
    <t>Utesnení potrubí proti tlakové vode prostup stenou do zeme z 1.PP  DN150</t>
  </si>
  <si>
    <t>721-1-29</t>
  </si>
  <si>
    <t>Utesnení potrubí proti tlakové vode prostup stenou do zeme z 1.PP  DN200</t>
  </si>
  <si>
    <t>721-1-30</t>
  </si>
  <si>
    <t>Napojení kondenzátu ze zarízení VZT klima jednotky na potrubí DN32</t>
  </si>
  <si>
    <t>721-1-31</t>
  </si>
  <si>
    <t>Napojení na stávající kanalizaci v objektu CEMS I HT PP DN50</t>
  </si>
  <si>
    <t>(2.NP, drez)</t>
  </si>
  <si>
    <t>721-1-32</t>
  </si>
  <si>
    <t>Napojení na stávající kanalizaci v objektu CEMS I PVC KG DN125</t>
  </si>
  <si>
    <t>(1.PP - 0.49)</t>
  </si>
  <si>
    <t>721-1-33</t>
  </si>
  <si>
    <t>Napojení na stávající kanalizaci v objektu CEMS I Tlakové zkoušky kanalizace</t>
  </si>
  <si>
    <t>721-1-34</t>
  </si>
  <si>
    <t>Úprava stávajícího výtlačného potrubí a odvětrání přečerpávacího zařízení ve stávající instalační šachtě v kotelně CEMS I (instalace nových komínů ÚT)</t>
  </si>
  <si>
    <t>(1.PP - 1.NP)</t>
  </si>
  <si>
    <t>998721203</t>
  </si>
  <si>
    <t>Rozšíření pro větrání únikového schodiště</t>
  </si>
  <si>
    <t>vč. servopohonu, úhel otevření 45°</t>
  </si>
  <si>
    <t>1PP-5NP:5+1+1+1+1+0</t>
  </si>
  <si>
    <t>klika-klika WC zámek:9</t>
  </si>
  <si>
    <t>R76 67-21_1</t>
  </si>
  <si>
    <t>Úpravy dveří - podříznutí dveří</t>
  </si>
  <si>
    <t>1PP-5NP:3+1+1+2+2+0</t>
  </si>
  <si>
    <t>Úpravy dveří - vsazení mřížek 50x30cm vč. dodávky</t>
  </si>
  <si>
    <t>R76 67-21_2</t>
  </si>
  <si>
    <t>1PP-5NP:2+0+0+3+3+0</t>
  </si>
  <si>
    <t>R76 67-21_3</t>
  </si>
  <si>
    <t>Úpravy dveří - vsazení mřížek 50x50cm vč. dodávky</t>
  </si>
  <si>
    <t>1PP-5NP:1+2+2+0+0+0</t>
  </si>
  <si>
    <t>Úpravy dveří - vsazení mřížek 60x50cm vč. dodávky</t>
  </si>
  <si>
    <t>1PP-5NP:0+1+1+0+0+0</t>
  </si>
  <si>
    <t>Úpravy dveří - vsazení mřížek 44x8cm vč. dodávky</t>
  </si>
  <si>
    <t>1PP-5NP:1+1+1+1+1+1</t>
  </si>
  <si>
    <t>Úpravy dveří - vsazení mřížek 40x20cm vč. dodávky</t>
  </si>
  <si>
    <t>1PP-5NP:0+1+1+1+1+0</t>
  </si>
  <si>
    <t>Úpravy dveří - vsazení mřížek 40x30cm vč. dodávky</t>
  </si>
  <si>
    <t>1PP-5NP:0+1+1+2+2+0</t>
  </si>
  <si>
    <t>Úpravy dveří - panikové kování vč. dodávky</t>
  </si>
  <si>
    <t>Úpravy dveří - madlo dveřní pro hendikepované vč. dodávky</t>
  </si>
  <si>
    <t>R76 67-21_4</t>
  </si>
  <si>
    <t>R76 67-21_5</t>
  </si>
  <si>
    <t>R76 67-21_6</t>
  </si>
  <si>
    <t>R76 67-21_7</t>
  </si>
  <si>
    <t>R76 67-21_8</t>
  </si>
  <si>
    <t>R76 67-21_9</t>
  </si>
  <si>
    <t>Podhledy kazetové, rošt, kazety 60 x 60 cm včetně dodávky kazet - podhled R13</t>
  </si>
  <si>
    <t>80x197 EW15DP1-C:1</t>
  </si>
  <si>
    <t>80x197 EW30DP1-C:3</t>
  </si>
  <si>
    <t>80x197 EW60DP1-C:1</t>
  </si>
  <si>
    <t>90x197 EI30DP1-C-S:1</t>
  </si>
  <si>
    <t>M76-70009_1</t>
  </si>
  <si>
    <t>M76-70009_2</t>
  </si>
  <si>
    <t>dveře ocelové vnitřní hladké plné, 1křídlové, EI30DP3-C-S 90x197</t>
  </si>
  <si>
    <t>1PP:D509</t>
  </si>
  <si>
    <t>90x197 EI30DP3-C-S:1</t>
  </si>
  <si>
    <t>dveře ocelové vnitřní hladké plné, 1křídlové, EI30DP3-C-S 100x197</t>
  </si>
  <si>
    <t>M76-70009_3</t>
  </si>
  <si>
    <t>dveře ocelové vnitřní hladké plné, 1křídlové, EW30DP1-C 100x197</t>
  </si>
  <si>
    <t>100x197 EW30DP1-C:4</t>
  </si>
  <si>
    <t>90x197 EW60DP1-C:1</t>
  </si>
  <si>
    <t>100x197 EI30DP3-C-S:1</t>
  </si>
  <si>
    <t>1PP:D012, D013, D014, D015, D016, D017, D018, D019, D020, D021, D036</t>
  </si>
  <si>
    <t>160x197 EW90DP1-C:11</t>
  </si>
  <si>
    <t>vč. výztuže prohlubní:40,846</t>
  </si>
  <si>
    <t>výztuž stěn a sloupů:68,949</t>
  </si>
  <si>
    <t>stropní desky:182,097</t>
  </si>
  <si>
    <t>311 23-8131.R00</t>
  </si>
  <si>
    <t>vytažení na stěny v. 10cm:0,10*(87,5+32,2+35,1+35,0)</t>
  </si>
  <si>
    <t>podlaha - skladba P9:25,62</t>
  </si>
  <si>
    <t>777 55-3010.R00</t>
  </si>
  <si>
    <t>Penetrace savého podkladu disperzí pod stěrky</t>
  </si>
  <si>
    <t>Zatepl.syst., fasáda, miner.desky KV 250 mm s omítkou silikonovou</t>
  </si>
  <si>
    <t>R95 21-01</t>
  </si>
  <si>
    <t>R95 21-02</t>
  </si>
  <si>
    <t>R95 21-03</t>
  </si>
  <si>
    <t>R95 21-04</t>
  </si>
  <si>
    <t>R95 21-05</t>
  </si>
  <si>
    <t>R95 21-06</t>
  </si>
  <si>
    <t>R95 21-07</t>
  </si>
  <si>
    <t>R95 21-08</t>
  </si>
  <si>
    <t>R95 21-09</t>
  </si>
  <si>
    <t>R95 21-10</t>
  </si>
  <si>
    <t>R95 21-12</t>
  </si>
  <si>
    <t>R95 21-13</t>
  </si>
  <si>
    <t>R95 21-14</t>
  </si>
  <si>
    <t>Přesun hmot pro akustická opatření, výšky do 24 m</t>
  </si>
  <si>
    <t>roznášecí deska pod technologie:27,75</t>
  </si>
  <si>
    <t>762 51-2125.R00</t>
  </si>
  <si>
    <t xml:space="preserve">Položení desek cemtřís ve dvou vrstvách šroubovan. </t>
  </si>
  <si>
    <t>podlaha - skladba P17:177,20</t>
  </si>
  <si>
    <t>595-90740</t>
  </si>
  <si>
    <t>595-90742</t>
  </si>
  <si>
    <t>762 59-5000.R00</t>
  </si>
  <si>
    <t>Spojovací a ochranné prostředky k položení podlah</t>
  </si>
  <si>
    <t>1PP - posluchárny</t>
  </si>
  <si>
    <t xml:space="preserve">Deska cementotřísková základní  tl. 18 mm </t>
  </si>
  <si>
    <t xml:space="preserve">Deska cementotřísková základní  tl. 22 mm </t>
  </si>
  <si>
    <t>ztratné 8%</t>
  </si>
  <si>
    <t>cementotřísková deska 18mm:0,018*191,37</t>
  </si>
  <si>
    <t>cementotřísková deska 22mm:0,022*191,37</t>
  </si>
  <si>
    <t>dle výpisu dveří</t>
  </si>
  <si>
    <t>dle výpisu zámečnických konstrukcí</t>
  </si>
  <si>
    <t>dle Výpisu dveří</t>
  </si>
  <si>
    <t>dle Výpisu oken</t>
  </si>
  <si>
    <t>desky XPS pod terén nosné tl. 5cm:</t>
  </si>
  <si>
    <t>M71-351</t>
  </si>
  <si>
    <t>Desky XPS500 tl. 5 cm:</t>
  </si>
  <si>
    <t>,</t>
  </si>
  <si>
    <t>M33</t>
  </si>
  <si>
    <t>Montáž dopravních zařízení a vah</t>
  </si>
  <si>
    <t>R33 00-11</t>
  </si>
  <si>
    <t>R33 00-12</t>
  </si>
  <si>
    <t>DOD+MT výtahu V2 /1PP-5NP/, kompletní dodávka</t>
  </si>
  <si>
    <t>M76-701</t>
  </si>
  <si>
    <t>M76-702</t>
  </si>
  <si>
    <t>M76-703</t>
  </si>
  <si>
    <t>M76-704</t>
  </si>
  <si>
    <t>M76-705</t>
  </si>
  <si>
    <t>M76-706</t>
  </si>
  <si>
    <t>M76-707</t>
  </si>
  <si>
    <t>M76-708</t>
  </si>
  <si>
    <t>M76-709</t>
  </si>
  <si>
    <t>M76-710</t>
  </si>
  <si>
    <t>M76-711</t>
  </si>
  <si>
    <t>M76-712</t>
  </si>
  <si>
    <t>M76-713</t>
  </si>
  <si>
    <t>M76-714</t>
  </si>
  <si>
    <t>M76-715</t>
  </si>
  <si>
    <t>M76-716</t>
  </si>
  <si>
    <t>M76-717</t>
  </si>
  <si>
    <t>M76-718</t>
  </si>
  <si>
    <t>M76-719</t>
  </si>
  <si>
    <t>M76-720</t>
  </si>
  <si>
    <t>M76-721</t>
  </si>
  <si>
    <t>M76-722</t>
  </si>
  <si>
    <t>M76-723</t>
  </si>
  <si>
    <t>M76-724</t>
  </si>
  <si>
    <t>M76-725</t>
  </si>
  <si>
    <t>M76-726</t>
  </si>
  <si>
    <t>M76-727</t>
  </si>
  <si>
    <t>M76-728</t>
  </si>
  <si>
    <t>M76-729</t>
  </si>
  <si>
    <t>M76-730</t>
  </si>
  <si>
    <t>M76-731</t>
  </si>
  <si>
    <t>M76-732</t>
  </si>
  <si>
    <t>M76-733</t>
  </si>
  <si>
    <t>M76-734</t>
  </si>
  <si>
    <t>M76-735</t>
  </si>
  <si>
    <t>M76-736</t>
  </si>
  <si>
    <t>M76-737</t>
  </si>
  <si>
    <t>M76-738</t>
  </si>
  <si>
    <t>M76-739</t>
  </si>
  <si>
    <t>M76-741</t>
  </si>
  <si>
    <t>M76-742</t>
  </si>
  <si>
    <t>M76-743</t>
  </si>
  <si>
    <t>M76-744</t>
  </si>
  <si>
    <t>M76-745</t>
  </si>
  <si>
    <t>M76-746</t>
  </si>
  <si>
    <t>M76-747</t>
  </si>
  <si>
    <t>M76-748</t>
  </si>
  <si>
    <t>M76-749</t>
  </si>
  <si>
    <t>M76-750</t>
  </si>
  <si>
    <t>M76-752</t>
  </si>
  <si>
    <t>M76-751</t>
  </si>
  <si>
    <t>M76-753</t>
  </si>
  <si>
    <t>M76-754</t>
  </si>
  <si>
    <t>M76-755</t>
  </si>
  <si>
    <t>M76-756</t>
  </si>
  <si>
    <t>M76-757</t>
  </si>
  <si>
    <t>M76-758</t>
  </si>
  <si>
    <t>M76-759</t>
  </si>
  <si>
    <t>M76-760</t>
  </si>
  <si>
    <t>M76-761</t>
  </si>
  <si>
    <t>M76-762</t>
  </si>
  <si>
    <t>M76-70001</t>
  </si>
  <si>
    <t>M76-70002</t>
  </si>
  <si>
    <t>M76-70003</t>
  </si>
  <si>
    <t>M76-70004</t>
  </si>
  <si>
    <t>M76-70005</t>
  </si>
  <si>
    <t>M76-70006</t>
  </si>
  <si>
    <t>M76-70007</t>
  </si>
  <si>
    <t>M76-70008</t>
  </si>
  <si>
    <t>M76-70009</t>
  </si>
  <si>
    <t>M76-70010</t>
  </si>
  <si>
    <t>R76 71-101</t>
  </si>
  <si>
    <t>R76 71-102</t>
  </si>
  <si>
    <t>R76 71-103</t>
  </si>
  <si>
    <t>R76 71-104</t>
  </si>
  <si>
    <t>R76 71-105</t>
  </si>
  <si>
    <t>R76 71-106</t>
  </si>
  <si>
    <t>R76 71-107</t>
  </si>
  <si>
    <t>R76 71-108</t>
  </si>
  <si>
    <t>R76 71-109</t>
  </si>
  <si>
    <t>R76 71-110</t>
  </si>
  <si>
    <t>R76 71-111</t>
  </si>
  <si>
    <t>R76 71-112</t>
  </si>
  <si>
    <t>R76 71-113</t>
  </si>
  <si>
    <t>R76 71-114</t>
  </si>
  <si>
    <t>R76 71-115</t>
  </si>
  <si>
    <t>R76 71-116</t>
  </si>
  <si>
    <t>R76 71-117</t>
  </si>
  <si>
    <t>R76 71-118</t>
  </si>
  <si>
    <t>R76 71-119</t>
  </si>
  <si>
    <t>R76 71-120</t>
  </si>
  <si>
    <t>R76 71-121</t>
  </si>
  <si>
    <t>R76 71-122</t>
  </si>
  <si>
    <t>R76 71-123</t>
  </si>
  <si>
    <t>R76 71-124</t>
  </si>
  <si>
    <t>R76 71-125</t>
  </si>
  <si>
    <t>R76 71-126</t>
  </si>
  <si>
    <t>R76 71-127</t>
  </si>
  <si>
    <t>R76 71-128</t>
  </si>
  <si>
    <t>R76 71-129</t>
  </si>
  <si>
    <t>R76 71-130</t>
  </si>
  <si>
    <t>998 76-7103.R00</t>
  </si>
  <si>
    <t>Přesun hmot pro zámečnické konstr., výšky do 24 m</t>
  </si>
  <si>
    <t>VYBAVENÍ INTERIÉRU</t>
  </si>
  <si>
    <t>INT-1-mat.-01</t>
  </si>
  <si>
    <t>103/ -pracovní stul /1400/ rozmer /1400/800/720</t>
  </si>
  <si>
    <t>INT-1-mat.-02</t>
  </si>
  <si>
    <t>104/ -pracovní stul /1500/rozmer /1500/800/720</t>
  </si>
  <si>
    <t>INT-1-mat.-03</t>
  </si>
  <si>
    <t>Klapka motýlová (včetně protipřírub) DN 80</t>
  </si>
  <si>
    <t>Klapka motýlová (včetně protipřírub) DN 100</t>
  </si>
  <si>
    <t>Klapka motýlová (včetně protipřírub) DN 125</t>
  </si>
  <si>
    <t>Klapka motýlová (včetně protipřírub) DN 150</t>
  </si>
  <si>
    <t>Klapka motýlová (včetně protipřírub) DN 200</t>
  </si>
  <si>
    <t>Regulační (vyvažovací) ventily</t>
  </si>
  <si>
    <t>734 23</t>
  </si>
  <si>
    <t>Vyvažovací ventil (včetně šroubení) DN 15</t>
  </si>
  <si>
    <t>Vyvažovací ventil (včetně šroubení) DN 20</t>
  </si>
  <si>
    <t>Vyvažovací ventil (včetně šroubení) DN 25</t>
  </si>
  <si>
    <t>Vyvažovací ventil (včetně šroubení) DN 32</t>
  </si>
  <si>
    <t>Vyvažovací ventil (včetně šroubení) DN 50</t>
  </si>
  <si>
    <t>Vyvažovací ventil (včetně protipřírub) DN 65</t>
  </si>
  <si>
    <t>Vyvažovací ventil (včetně protipřírub) DN 100</t>
  </si>
  <si>
    <t>Vyvažovací ventil (včetně protipřírub) DN 150</t>
  </si>
  <si>
    <t>Regulátory tlakové diference</t>
  </si>
  <si>
    <t>Regulátor diferenčního tlaku (včetně šroubení) DN 15</t>
  </si>
  <si>
    <t>Regulátor diferenčního tlaku (včetně šroubení) DN 20</t>
  </si>
  <si>
    <t>Regulátor diferenčního tlaku (včetně šroubení) DN 25</t>
  </si>
  <si>
    <t>Tlakově nezávislé regulační a vyvažovací ventily s automatickým omezovačem průtoku, včetně pohonu</t>
  </si>
  <si>
    <t>Viz. popis standardů</t>
  </si>
  <si>
    <t>Regulační ventil s omezovačem průtoku DN 20 s termickým pohonem (dle počtu FC)</t>
  </si>
  <si>
    <t>Regulační ventil s omezovačem průtoku DN 25 s termickým pohonem (dle počtu FC)</t>
  </si>
  <si>
    <t>Regulační ventil s omezovačem průtoku DN 15 s elektropohonem</t>
  </si>
  <si>
    <t>Regulační ventil s omezovačem průtoku DN 25 s elektropohonem</t>
  </si>
  <si>
    <t>Regulační ventil s omezovačem průtoku DN 32 s elektropohonem</t>
  </si>
  <si>
    <t>Regulační ventil s omezovačem průtoku DN 50 s elektropohonem</t>
  </si>
  <si>
    <t>Regulační ventil s omezovačem průtoku DN 65 s elektropohonem</t>
  </si>
  <si>
    <t>Filtry</t>
  </si>
  <si>
    <t>734 16</t>
  </si>
  <si>
    <t>46</t>
  </si>
  <si>
    <t>INT-1-mat.-49</t>
  </si>
  <si>
    <t>706 /- sklenený paravan</t>
  </si>
  <si>
    <t>47</t>
  </si>
  <si>
    <t>INT-1-mat.-50</t>
  </si>
  <si>
    <t>707/ - kvetník malý</t>
  </si>
  <si>
    <t>48</t>
  </si>
  <si>
    <t>INT-1-mat.-51</t>
  </si>
  <si>
    <t>708/ - kvetník velký</t>
  </si>
  <si>
    <t>51</t>
  </si>
  <si>
    <t>INT-1-mat.-54</t>
  </si>
  <si>
    <t>801/ - kuchynská linka - sekretariát rozmer /1500/600/2000</t>
  </si>
  <si>
    <t>52</t>
  </si>
  <si>
    <t>INT-1-mat.-56</t>
  </si>
  <si>
    <t>803/ - kuchynská linka - denní místnost</t>
  </si>
  <si>
    <t>53</t>
  </si>
  <si>
    <t>INT-1-mat.-57</t>
  </si>
  <si>
    <t>901/ - lednice na nápoje</t>
  </si>
  <si>
    <t>54</t>
  </si>
  <si>
    <t>INT-1-mat.-58</t>
  </si>
  <si>
    <t>902/ - vozík na nádobí</t>
  </si>
  <si>
    <t>55</t>
  </si>
  <si>
    <t>INT-1-mat.-59</t>
  </si>
  <si>
    <t>903/ - prodejní pult</t>
  </si>
  <si>
    <t>56</t>
  </si>
  <si>
    <t>INT-1-mat.-60</t>
  </si>
  <si>
    <t>904/ - chlazená vitrina</t>
  </si>
  <si>
    <t>57</t>
  </si>
  <si>
    <t>INT-1-mat.-61</t>
  </si>
  <si>
    <t>905/ - police</t>
  </si>
  <si>
    <t>58</t>
  </si>
  <si>
    <t>INT-1-mat.-62</t>
  </si>
  <si>
    <t>906/ - výcepní pult</t>
  </si>
  <si>
    <t>59</t>
  </si>
  <si>
    <t>INT-1-mat.-63</t>
  </si>
  <si>
    <t>907/ - regál nerezový</t>
  </si>
  <si>
    <t>60</t>
  </si>
  <si>
    <t>INT-1-mat.-64</t>
  </si>
  <si>
    <t>908/ - regál nerezový</t>
  </si>
  <si>
    <t>INT-1-mat.-65</t>
  </si>
  <si>
    <t>909/ - regál nerezový</t>
  </si>
  <si>
    <t>INT-1-mat.-66</t>
  </si>
  <si>
    <t>910/ - mycí stul s drezem</t>
  </si>
  <si>
    <t>INT-1-mat.-67</t>
  </si>
  <si>
    <t>911/ - koš s umyvadlem</t>
  </si>
  <si>
    <t>INT-1-mat.-68</t>
  </si>
  <si>
    <t>912/ - odpadkové koše</t>
  </si>
  <si>
    <t>65</t>
  </si>
  <si>
    <t>INT-1-mat.-69</t>
  </si>
  <si>
    <t>913/ - barevný náter steny</t>
  </si>
  <si>
    <t>66</t>
  </si>
  <si>
    <t>INT-1-mat.-70</t>
  </si>
  <si>
    <t>Teplovodní plynový kotel</t>
  </si>
  <si>
    <t>Pozice č. 202</t>
  </si>
  <si>
    <t>7.2</t>
  </si>
  <si>
    <t>8.</t>
  </si>
  <si>
    <t>Instalace</t>
  </si>
  <si>
    <t>8.1</t>
  </si>
  <si>
    <t>Instalace kabeláže (uložení do nosných systémů, pod omítku)</t>
  </si>
  <si>
    <t>8.2</t>
  </si>
  <si>
    <t>Instalace kabelových tras</t>
  </si>
  <si>
    <t>8.3</t>
  </si>
  <si>
    <t>Instalace osvětlení</t>
  </si>
  <si>
    <t>8.4</t>
  </si>
  <si>
    <t>Instalace koncových prvků</t>
  </si>
  <si>
    <t>8.5</t>
  </si>
  <si>
    <t>Kompletace rozvaděčů</t>
  </si>
  <si>
    <t>8.6</t>
  </si>
  <si>
    <t>Uzemnění</t>
  </si>
  <si>
    <t>8.7</t>
  </si>
  <si>
    <t>Bleskosvod</t>
  </si>
  <si>
    <t>8.8</t>
  </si>
  <si>
    <t>Regulace pro dešťové vpustě</t>
  </si>
  <si>
    <t>8.9</t>
  </si>
  <si>
    <t>Záložní napájecí zdroje</t>
  </si>
  <si>
    <t>9.</t>
  </si>
  <si>
    <t>9.1</t>
  </si>
  <si>
    <t>Požární ucpávky, do 400x100mm</t>
  </si>
  <si>
    <t>1PP, dle části 01 a 02 výkresové dokumentace</t>
  </si>
  <si>
    <t>1NP, dle části 03 a 04 výkresové dokumentace</t>
  </si>
  <si>
    <t>2NP, dle části 05 a 06 výkresové dokumentace</t>
  </si>
  <si>
    <t>3NP, dle části 07 a 08 výkresové dokumentace</t>
  </si>
  <si>
    <t>4NP, dle části 09 a 10 výkresové dokumentace</t>
  </si>
  <si>
    <t>5NP, dle části 11 a 12 výkresové dokumentace</t>
  </si>
  <si>
    <t>9.2</t>
  </si>
  <si>
    <t>Požární ucpávky, do 150x100mm</t>
  </si>
  <si>
    <t>9.3</t>
  </si>
  <si>
    <t>Likvidace elektroodpadu</t>
  </si>
  <si>
    <t>9.4</t>
  </si>
  <si>
    <t>Zakládání do podlah, stropů</t>
  </si>
  <si>
    <t>9.5</t>
  </si>
  <si>
    <t>Průrazy stěn do 150mm</t>
  </si>
  <si>
    <t>9.6</t>
  </si>
  <si>
    <t>Průrazy stěn nad 150mm</t>
  </si>
  <si>
    <t>9.7</t>
  </si>
  <si>
    <t>Pomocná ocelová konstrukce do 5 kg</t>
  </si>
  <si>
    <t>9.8</t>
  </si>
  <si>
    <t>Pomocná ocelová konstrukce do 10 kg</t>
  </si>
  <si>
    <t>9.9</t>
  </si>
  <si>
    <t>Pomocná ocelová konstrukce do 200 kg</t>
  </si>
  <si>
    <t>9.10</t>
  </si>
  <si>
    <t>Průrazy stropu</t>
  </si>
  <si>
    <t>9.11</t>
  </si>
  <si>
    <t>Zajištění provizorního přívodu elektřiny</t>
  </si>
  <si>
    <t>9.12</t>
  </si>
  <si>
    <t>Staveništní rozvaděče</t>
  </si>
  <si>
    <t>9.13</t>
  </si>
  <si>
    <t>Štítky a výstražné tabulky (vysoké napětí, únikové piktogramy, apod.)</t>
  </si>
  <si>
    <t>9.14</t>
  </si>
  <si>
    <t>Celková revize</t>
  </si>
  <si>
    <t>Dokumentace skutečného stavu</t>
  </si>
  <si>
    <t>9.16</t>
  </si>
  <si>
    <t>Provozní řády</t>
  </si>
  <si>
    <t>9.17</t>
  </si>
  <si>
    <t>Výstražná a provozní označení</t>
  </si>
  <si>
    <t>Dílenská dokumentace</t>
  </si>
  <si>
    <t>D.2.1_IO 03 AREÁLOVÝ ROZVOD NN A VO</t>
  </si>
  <si>
    <t>ELEKTOINSTALACE-NOVÉ VO</t>
  </si>
  <si>
    <t>Kabel CYKY(J) 4 x 16 mm2 - venkovní rozvody</t>
  </si>
  <si>
    <t>Odečtené délky z výkr.č. D.2.1.IO 03_01</t>
  </si>
  <si>
    <t>Kabel CXKH-R(J) 4 x 16 mm2 - rozvod v objektu</t>
  </si>
  <si>
    <t>Ukončení kabelu do 4 x 16 mm2</t>
  </si>
  <si>
    <t>Odečten počet z výkr.č. D.2.1.IO 03_01</t>
  </si>
  <si>
    <t>Pasovina FeZn 30/4 mm</t>
  </si>
  <si>
    <t>Propojovací kabel CYKY(J) 3 x 1,5 mm2</t>
  </si>
  <si>
    <t>Odečtené délky z výkr.č. D.2.1.IO 03_02</t>
  </si>
  <si>
    <t>Sadový ocelový bezpaticový stožár 4m, žárově zinkovaný, třístupňový</t>
  </si>
  <si>
    <t>Stožárová rozvodnice</t>
  </si>
  <si>
    <t>Výložník 0,5m délky</t>
  </si>
  <si>
    <t>Osvětlovací těleso 1 x 50W výbojkové na sadový stožár, včetně zdroje a předřadníku</t>
  </si>
  <si>
    <t xml:space="preserve">Kabelové vodotěsné průchodky do žb. konstrukce </t>
  </si>
  <si>
    <t>Trubka pevná 40mm, HF, včetně příchytek a tvarovek</t>
  </si>
  <si>
    <t>Drobný montážní a spojovací materiál</t>
  </si>
  <si>
    <t>Zkušební provoz</t>
  </si>
  <si>
    <t>Výchozí revize</t>
  </si>
  <si>
    <t>2</t>
  </si>
  <si>
    <t>2.2.7</t>
  </si>
  <si>
    <t>2.2.8</t>
  </si>
  <si>
    <t>2.2.9</t>
  </si>
  <si>
    <t>2.2.10</t>
  </si>
  <si>
    <t>2.2.11</t>
  </si>
  <si>
    <t>2.2.12</t>
  </si>
  <si>
    <t>2.2.13</t>
  </si>
  <si>
    <t>2.2.14</t>
  </si>
  <si>
    <t>2.2.15</t>
  </si>
  <si>
    <t>2.2.16</t>
  </si>
  <si>
    <t>výměra odečtena z digitálních podkladů, výpis skladeb</t>
  </si>
  <si>
    <t>výměra odečtena z digitálních podkladů, výpis skladeb, podlaží 1PP, 1NP</t>
  </si>
  <si>
    <t>výměra odečtena z digitálních podkladů, výpis skladeb, podlaží 1PP-1NP</t>
  </si>
  <si>
    <t>výměra odečtena z digitálních podkladů, výpis skladeb, podlaží 1NP-5NP</t>
  </si>
  <si>
    <t>výměra odečtena z digitálních podkladů, výpis skladeb, střechy</t>
  </si>
  <si>
    <t>pomocné kozové lešení</t>
  </si>
  <si>
    <t>výměra odečtena z digitálních podkladů, výpis skladeb, pod střechou</t>
  </si>
  <si>
    <t>výměra odečtena z digitálních podkladů, podlaží 1NP-5NP</t>
  </si>
  <si>
    <t>961 05-5111.R00</t>
  </si>
  <si>
    <t>962 03-1133.R00</t>
  </si>
  <si>
    <t>962 03-2231.R00</t>
  </si>
  <si>
    <t>962 05-2210.R00</t>
  </si>
  <si>
    <t>962 05-2211.R00</t>
  </si>
  <si>
    <t>965 04-2141.R00</t>
  </si>
  <si>
    <t>965 04-3341.R00</t>
  </si>
  <si>
    <t>968 07-2356.R00</t>
  </si>
  <si>
    <t>968 07-2455.R00</t>
  </si>
  <si>
    <t>971 03-3431.R00</t>
  </si>
  <si>
    <t>971 03-3531.R00</t>
  </si>
  <si>
    <t>971 03-3631.R00</t>
  </si>
  <si>
    <t>971 04-2241.R00</t>
  </si>
  <si>
    <t>971 04-2651.R00</t>
  </si>
  <si>
    <t>973 03-1334.R00</t>
  </si>
  <si>
    <t>973 04-2351.R00</t>
  </si>
  <si>
    <t>978 01-5391.R00</t>
  </si>
  <si>
    <t>767 99-6702.R00</t>
  </si>
  <si>
    <t>767 99-6803.R00</t>
  </si>
  <si>
    <t>podlaží 1PP, 1NP</t>
  </si>
  <si>
    <t>výměra odečtena z digitálních podkladů, střechy</t>
  </si>
  <si>
    <t>pod základy VZT, EI, UTCH</t>
  </si>
  <si>
    <t>výměra odečtena z digitálních podkladů, výpis skladeb, posluchárny</t>
  </si>
  <si>
    <t>výpis skladeb, posluchárny</t>
  </si>
  <si>
    <t>výpis skladeb, podlaží 1PP-5NP</t>
  </si>
  <si>
    <t>výpis skladeb, podlaží 1PP-1NP</t>
  </si>
  <si>
    <t>výpis skladeb, střechy</t>
  </si>
  <si>
    <t>podlaží 1PP-5NP</t>
  </si>
  <si>
    <t>podlaží 1PP-5NP, dle požárně bezpečnostního řešení</t>
  </si>
  <si>
    <t>podklad oplechování atiky</t>
  </si>
  <si>
    <t>dle Tabulky klempířských výrobků, střechy</t>
  </si>
  <si>
    <t>dle Tabulky klempířských výrobků, fasáda</t>
  </si>
  <si>
    <t>dle výpisu skladeb, střechy</t>
  </si>
  <si>
    <t>dle tabulky dveří, podlaží 1PP-5NP</t>
  </si>
  <si>
    <t>dle tabulky oken, podlaží 1PP-5NP</t>
  </si>
  <si>
    <t>dle výpisu Sanitárních konstrukcí</t>
  </si>
  <si>
    <t>dle výpisu skladeb, podlaží 1PP-5NP</t>
  </si>
  <si>
    <t>STOPRO spol. s r.o., Radlická 37/901, 150 00 Praha 5</t>
  </si>
  <si>
    <t>B1 -Přisazené LED sv. 4900lm, 50W, 4000K, asymetrický reflektor, tělo svítidla
z ocelového plechu, práškově lakováno bílou barvou, L80B10, 40000h, IP20, stmívatelné DALI.</t>
  </si>
  <si>
    <t>Rozebrání dlažeb a dílců komunikací pro pěší, vozovek a ploch s přemístěním hmot na skládku na vzdálenost do 3 m nebo s naložením na dopravní prostředek
  vozovek a ploch, s jakoukoliv výplní spár
  v ploše jednotlivě přes 200 m2  ze zámkové dlažby kladené do lože
    z kameniva</t>
  </si>
  <si>
    <t>fólie s odolností BroofT3</t>
  </si>
  <si>
    <t>Protipožární obklad tl.2cm beton.kcí stěn, REI180 vč. rohových profilů</t>
  </si>
  <si>
    <t>Wz01a - stěny 1PP: 317,12</t>
  </si>
  <si>
    <t>721-1-48</t>
  </si>
  <si>
    <t>Medené  potrubí pro pitnou vodu Cu, odvod kondenzátu – vcetne tvarovek  a upevnení (vnejší O potrubí x tl.steny v mm)DN32 - O35x 1,5</t>
  </si>
  <si>
    <t>kryt jednotky z trvanlivé umělé hmoty odolné proti požáru</t>
  </si>
  <si>
    <r>
      <t>Kabel datový J-H(St)H 2x2x0,8 mm</t>
    </r>
    <r>
      <rPr>
        <vertAlign val="superscript"/>
        <sz val="10"/>
        <rFont val="Arial"/>
        <family val="2"/>
      </rPr>
      <t>2</t>
    </r>
    <r>
      <rPr>
        <sz val="10"/>
        <rFont val="Arial"/>
        <family val="2"/>
      </rPr>
      <t xml:space="preserve"> </t>
    </r>
  </si>
  <si>
    <r>
      <t>Kabel Praflacom 1x2x0,8 mm</t>
    </r>
    <r>
      <rPr>
        <vertAlign val="superscript"/>
        <sz val="10"/>
        <rFont val="Arial"/>
        <family val="2"/>
      </rPr>
      <t>2</t>
    </r>
    <r>
      <rPr>
        <sz val="10"/>
        <rFont val="Arial"/>
        <family val="2"/>
      </rPr>
      <t xml:space="preserve"> </t>
    </r>
  </si>
  <si>
    <t>1.np-5np</t>
  </si>
  <si>
    <r>
      <t>Kabel Praflacom 2x2x0,8 mm</t>
    </r>
    <r>
      <rPr>
        <vertAlign val="superscript"/>
        <sz val="10"/>
        <rFont val="Arial"/>
        <family val="2"/>
      </rPr>
      <t>2</t>
    </r>
    <r>
      <rPr>
        <sz val="10"/>
        <rFont val="Arial"/>
        <family val="2"/>
      </rPr>
      <t xml:space="preserve"> </t>
    </r>
  </si>
  <si>
    <r>
      <t>Kabel Praflacom 3x2x0,8 mm</t>
    </r>
    <r>
      <rPr>
        <vertAlign val="superscript"/>
        <sz val="10"/>
        <rFont val="Arial"/>
        <family val="2"/>
      </rPr>
      <t>2</t>
    </r>
    <r>
      <rPr>
        <sz val="10"/>
        <rFont val="Arial"/>
        <family val="2"/>
      </rPr>
      <t xml:space="preserve"> </t>
    </r>
  </si>
  <si>
    <r>
      <t>Kabel Praflasafe 7x1,5 mm</t>
    </r>
    <r>
      <rPr>
        <vertAlign val="superscript"/>
        <sz val="10"/>
        <rFont val="Arial"/>
        <family val="2"/>
      </rPr>
      <t>2</t>
    </r>
    <r>
      <rPr>
        <sz val="10"/>
        <rFont val="Arial"/>
        <family val="2"/>
      </rPr>
      <t xml:space="preserve"> </t>
    </r>
  </si>
  <si>
    <t>2.np</t>
  </si>
  <si>
    <t>Obklad stupnice i podstupnice (skladba P8)</t>
  </si>
  <si>
    <t>Teracová schodovka tvaru L š. 350mm v. 170mm</t>
  </si>
  <si>
    <t>M76-763</t>
  </si>
  <si>
    <t>Al/03 okenní sestava, rozměr /2800x2250/ EI30DP1</t>
  </si>
  <si>
    <t>622 31-1832.VL1</t>
  </si>
  <si>
    <t>Zatepl.syst. , fasáda, miner.desky PV 100 mm s omítkou silikonovou</t>
  </si>
  <si>
    <t>stěny - skladba We05, We06, We12:308,49</t>
  </si>
  <si>
    <t>Zatepl.syst. , fasáda, miner.desky KV 100 mm zakončená stěrkou s výztužnou tkaninou</t>
  </si>
  <si>
    <t>stěny - skladba We03:63,36</t>
  </si>
  <si>
    <t>622 31-1122.VL1</t>
  </si>
  <si>
    <t>Zatepl.syst. , fasáda, sokl. desky perimetr 100 mm zakončená stěrkou s výztužnou tkaninou</t>
  </si>
  <si>
    <t>stěny - skladba We03:31,16</t>
  </si>
  <si>
    <t>stěny - skladba We19, We26:248,95</t>
  </si>
  <si>
    <t>622 31-1835.VL1</t>
  </si>
  <si>
    <t>Zatepl.syst., fasáda, miner.desky PV 150 mm s omítkou silikonovou</t>
  </si>
  <si>
    <t>stěny - skladba We10:873,93</t>
  </si>
  <si>
    <t>622 31-1125.VL1</t>
  </si>
  <si>
    <t>Zatepl.syst., fasáda, sokl. desky perimetr 150 mm s omítkou silikonovou</t>
  </si>
  <si>
    <t>stěny - skladba We11:14,19</t>
  </si>
  <si>
    <t>622 31-1836.VL1</t>
  </si>
  <si>
    <t>Zatepl.syst., fasáda, miner.desky PV 180 mm s omítkou silikonovou</t>
  </si>
  <si>
    <t>stěny - skladba We14:161,15</t>
  </si>
  <si>
    <t>622 31-1124.VL1</t>
  </si>
  <si>
    <t>Zatepl.syst., fasáda, sokl. desky perimetr 140 mm s omítkou silikonovou</t>
  </si>
  <si>
    <t>stěny - skladba We15:18,66</t>
  </si>
  <si>
    <t>stěny - skladba We13, We23:252,75</t>
  </si>
  <si>
    <t>NEOBSAZENO</t>
  </si>
  <si>
    <t>Plastový privetrávací ventil s mrížkou proti hmyzu na kanalizaci DN70-DN100</t>
  </si>
  <si>
    <t>721-1-19</t>
  </si>
  <si>
    <t>Plastový kondenzacní sifon pro kondenzát z VZT klima jednotkek DN40</t>
  </si>
  <si>
    <t>G3-520 Zabezpečovací ústředna v kovovém krytu s odnímatelným předním víkem, 0 zón (max.504), 4 PGM výstupy, 32 podsystémů, 999 uživatelů, paměť 1.000 + 1.000 událostí, napájecí zdroj 6A</t>
  </si>
  <si>
    <t>KRYTG/BK Univerzální kovový kryt bez zámku se sabotážním kontaktem pro klávesnice ústředen, rozměry 145 x 206 x 62 mm.</t>
  </si>
  <si>
    <t>ZAŘÍZENÍ SLABOPROUDÉ TECHNIKY - část JČ</t>
  </si>
  <si>
    <t>ZAŘÍZENÍ SLABOPROUDÉ TECHNIKY - část ACS</t>
  </si>
  <si>
    <t>ZAŘÍZENÍ SLABOPROUDÉ TECHNIKY - část CCTV</t>
  </si>
  <si>
    <t>Pažení stěn výkopu záporové s kotvením nebo vzepřením zřízení, přepažování, odstranění, v. 4,5m</t>
  </si>
  <si>
    <t>Kabel CYY 4 zž</t>
  </si>
  <si>
    <t>3.4.7</t>
  </si>
  <si>
    <t>Svorkovnice HOP (POP)</t>
  </si>
  <si>
    <t>3.5.</t>
  </si>
  <si>
    <t>Kabelové trasy</t>
  </si>
  <si>
    <t>3.5.1</t>
  </si>
  <si>
    <t>Kabelový žlab, plný s perforací, pozinkovaný 400x110mm</t>
  </si>
  <si>
    <t>1PP, dle části 01,02 výkresové dokumentace</t>
  </si>
  <si>
    <t>1NP, dle části 03,04 výkresové dokumentace</t>
  </si>
  <si>
    <t>2NP, dle části 05,06 výkresové dokumentace</t>
  </si>
  <si>
    <t>3NP, dle části 07,08 výkresové dokumentace</t>
  </si>
  <si>
    <t>4NP, dle části 09,10 výkresové dokumentace</t>
  </si>
  <si>
    <t>5NP, dle části 11,12 výkresové dokumentace</t>
  </si>
  <si>
    <t>3.5.2</t>
  </si>
  <si>
    <t>Kabelový žlab, plný s perforací, pozinkovaný 300x60mm</t>
  </si>
  <si>
    <t>3.5.3</t>
  </si>
  <si>
    <t>Kabelový žlab, plný s perforací, pozinkovaný 200x60mm</t>
  </si>
  <si>
    <t>3.5.4</t>
  </si>
  <si>
    <t>Kabelový žlab, plný s perforací, pozinkovaný 100x60mm</t>
  </si>
  <si>
    <t>3.5.5</t>
  </si>
  <si>
    <t>Kabelový žlab, plný s perforací, pozinkovaný, s funkční odolností při požáru 300x60mm</t>
  </si>
  <si>
    <t>3.5.6</t>
  </si>
  <si>
    <t>Kabelový žlab, plný s perforací, pozinkovaný, s funkční odolností při požáru 200x60mm</t>
  </si>
  <si>
    <t>3.5.7</t>
  </si>
  <si>
    <t>Kabelový žlab, plný s perforací, pozinkovaný, s funkční odolností při požáru 100x60mm</t>
  </si>
  <si>
    <t>3.5.8</t>
  </si>
  <si>
    <t>Podlahová krabice do betonové podlahy, pro 9 přístrojů modul 45, vč. Víka pro pevnou podlahovinu, vnitřního vybavení, montážního materiálu a příslušenství</t>
  </si>
  <si>
    <t>3.5.9</t>
  </si>
  <si>
    <t>Podlahový kanál ocelový, dvojitý, 350x48mm</t>
  </si>
  <si>
    <t>3.5.10</t>
  </si>
  <si>
    <t>Parapetní žlab ocelový, dvojitý, 210x70mm</t>
  </si>
  <si>
    <t>3.5.11</t>
  </si>
  <si>
    <t>Přístrojový sloupek pro modul 45x45, pro 3ks přístrojů modul 45, vč. uchycení pro pevnou podlahovinu, vnitřního vybavení, montážního materiálu a příslušenství</t>
  </si>
  <si>
    <t>3.5.12</t>
  </si>
  <si>
    <t>Trubka ohebná , 16mm, včetně uchycení</t>
  </si>
  <si>
    <t>Množství určeno z výšky jednotlivých podlaží a průběhu tras přes tato podlaží dle části 01-13 výkresové dokumentace</t>
  </si>
  <si>
    <t>3.5.13</t>
  </si>
  <si>
    <t>Trubka HFPP, 32mm, včetně uchycení</t>
  </si>
  <si>
    <t>3.5.14</t>
  </si>
  <si>
    <t>Trubka HFPP, 16mm, včetně uchycení</t>
  </si>
  <si>
    <t>3.5.15</t>
  </si>
  <si>
    <t>3.5.16</t>
  </si>
  <si>
    <t>3.5.17</t>
  </si>
  <si>
    <t>Kabelová příchytka jednotlivá, s požární odolností</t>
  </si>
  <si>
    <t xml:space="preserve">dle části 01 až 13 výkresové dokumentace, 40% kabeláže pož.odolné do 2,5mm, </t>
  </si>
  <si>
    <t>3.5.18</t>
  </si>
  <si>
    <t>Odlehčující prvek v tahu, pro pož. stoupací trasy, (330mm)</t>
  </si>
  <si>
    <t>1PP, dle části 02 výkresové dokumentace, 2x1ks v šachtě</t>
  </si>
  <si>
    <t>1NP, dle části 04 výkresové dokumentace, 2x1ks v šachtě</t>
  </si>
  <si>
    <t>PraFlaDur 3Ox2,5, P60-R, B2cas1d0</t>
  </si>
  <si>
    <t xml:space="preserve">Dtto - montáž  </t>
  </si>
  <si>
    <t>Kabel CYKY 3Ox2,5</t>
  </si>
  <si>
    <t xml:space="preserve">SONAP pro kabely 4x240 </t>
  </si>
  <si>
    <t>SONAP pro kabely 3x2,5</t>
  </si>
  <si>
    <t>Označovací štítky kabelů, vč. montáže</t>
  </si>
  <si>
    <t>CYY 70 zelenožlutý - materiál</t>
  </si>
  <si>
    <t>URS, 21-M, 210 80-0553</t>
  </si>
  <si>
    <t>dtto - montáž</t>
  </si>
  <si>
    <t>CYY 35 zelenožlutý - materiál</t>
  </si>
  <si>
    <t>URS, 21-M, 210 80-0551</t>
  </si>
  <si>
    <t>CYY 16 zelenožlutý - materiál</t>
  </si>
  <si>
    <t>URS, 21-M, 210 80-0549</t>
  </si>
  <si>
    <t>CYY 10 zelenožlutý - materiál</t>
  </si>
  <si>
    <t>URS, 21-M, 210 80-0548</t>
  </si>
  <si>
    <t>FeZn 30/4 - materiál</t>
  </si>
  <si>
    <t>URS, 21-M, 210 22-0005</t>
  </si>
  <si>
    <t>Dtto - montáž</t>
  </si>
  <si>
    <t>Nerez svorky pro FeZn 30/4 /SK, SS, SZ ……../</t>
  </si>
  <si>
    <t>URS, 21-M, 210 22-0302</t>
  </si>
  <si>
    <t>Podružný materiál připevnění</t>
  </si>
  <si>
    <t>Rozšíření HOP, vč. montáže</t>
  </si>
  <si>
    <t>Kontrola a doplnění ochr. pomůcek VN rozvodny</t>
  </si>
  <si>
    <t>Ochranné pomůcky do rozvodny NN</t>
  </si>
  <si>
    <t>Demontáže odhad</t>
  </si>
  <si>
    <t>0.18, 0.14 - 0.32, celá trasa</t>
  </si>
  <si>
    <t>Úprava ve stávajícím kabelovém kanálu VN</t>
  </si>
  <si>
    <t>Příprava ve stávajícím VN rozvaděči 8DJ20/81</t>
  </si>
  <si>
    <t>Najetí kabelů 22 kV</t>
  </si>
  <si>
    <t>Najetí transformátoru</t>
  </si>
  <si>
    <t>Kompletní VN zkouška instalace</t>
  </si>
  <si>
    <t>Revize 22 kV, vč. revizní zprávy</t>
  </si>
  <si>
    <t>Kompletní zkouška NN instalace</t>
  </si>
  <si>
    <t>Revize NN, vč. revizní zprávy</t>
  </si>
  <si>
    <t>1.</t>
  </si>
  <si>
    <t>AXIÁLNÍ POŽÁRNÍ VENTILÁTOR, 200°C,120 min</t>
  </si>
  <si>
    <t xml:space="preserve"> 2.1</t>
  </si>
  <si>
    <t>Axiální požární ventilátor s výkonem Vo = 4,055 m3/s; dP,stat=300Pa, 200°C/120minut, s klasifikační třídou požární odolnosti F200 120; v sestavě sada montážných konzol, silentbloků a pružný přechodový kus</t>
  </si>
  <si>
    <t>Čerpadlo s plynulou regulací otáček 
M= 0,4 m3/hod, H= 40 kPa</t>
  </si>
  <si>
    <t>Pozice č. P 210</t>
  </si>
  <si>
    <t>Čerpadlo s plynulou regulací otáček 
M= 85,0 m3/hod, H= 75 kPa</t>
  </si>
  <si>
    <t>Pozice č. P 211</t>
  </si>
  <si>
    <t>Čerpadlo s plynulou regulací otáček 
M= 35,0 m3/hod, H= 170 kPa</t>
  </si>
  <si>
    <t>Pozice č. P 212</t>
  </si>
  <si>
    <t>Čerpadlo s plynulou regulací otáček 
M= 75,0 m3/hod, H= 160 kPa</t>
  </si>
  <si>
    <t>Orientační štítky</t>
  </si>
  <si>
    <t>Viz.popis standardů</t>
  </si>
  <si>
    <t>732 19</t>
  </si>
  <si>
    <t>Větev 100</t>
  </si>
  <si>
    <t>Větev 102</t>
  </si>
  <si>
    <t>Větev 105</t>
  </si>
  <si>
    <t>Větev 106</t>
  </si>
  <si>
    <t>Větev 107</t>
  </si>
  <si>
    <t>Větev 210</t>
  </si>
  <si>
    <t>Větev 211</t>
  </si>
  <si>
    <t>Větev 212</t>
  </si>
  <si>
    <t>Větev W</t>
  </si>
  <si>
    <t>Potrubí</t>
  </si>
  <si>
    <t>Potrubí ocelové</t>
  </si>
  <si>
    <t>733 11</t>
  </si>
  <si>
    <t>Potrubí ocelové DN 15   (1/2")</t>
  </si>
  <si>
    <t>Větev 100, odměřeno z výkresů</t>
  </si>
  <si>
    <t>Větev 102, odměřeno z výkresů</t>
  </si>
  <si>
    <t>Větev 105, odměřeno z výkresů</t>
  </si>
  <si>
    <t>Větev 106+stáv.větev, odměřeno z výkresů</t>
  </si>
  <si>
    <t>Větev 107, odměřeno z výkresů</t>
  </si>
  <si>
    <t>Větev 210, odměřeno z výkresů</t>
  </si>
  <si>
    <t>Větev 211, odměřeno z výkresů</t>
  </si>
  <si>
    <t>Větev 212, odměřeno z výkresů</t>
  </si>
  <si>
    <t>Potrubí ocelové DN 20   (3/4")</t>
  </si>
  <si>
    <t>Větev 106, odměřeno z výkresů</t>
  </si>
  <si>
    <t>Větev W, odměřeno z výkresů</t>
  </si>
  <si>
    <t>Potrubí ocelové DN 25   (1")</t>
  </si>
  <si>
    <t>Potrubí ocelové DN 32   (5/4")</t>
  </si>
  <si>
    <t>Potrubí ocelové DN 40   (6/4")</t>
  </si>
  <si>
    <t>Potrubí ocelové DN 50   (2")</t>
  </si>
  <si>
    <t>733 12</t>
  </si>
  <si>
    <t>Potrubí ocelové DN 76/3,2</t>
  </si>
  <si>
    <t>Potrubí ocelové DN 89/3,6</t>
  </si>
  <si>
    <t>Potrubí ocelové DN 108/4</t>
  </si>
  <si>
    <t>Potrubí ocelové DN 133/4,5</t>
  </si>
  <si>
    <t>Potrubí ocelové DN 159/4,5</t>
  </si>
  <si>
    <t>Potrubí ocelové DN 219/6,3</t>
  </si>
  <si>
    <t>Potrubí ocelové DN 133/4,5 - korýtko pro svedení odvzdušnění</t>
  </si>
  <si>
    <t>Strojovna chlazení, m.č.5.20 - 5.np</t>
  </si>
  <si>
    <t>Odvzodušňovací nádobky DN 50</t>
  </si>
  <si>
    <t>733 14</t>
  </si>
  <si>
    <t>734 14</t>
  </si>
  <si>
    <t>735 14</t>
  </si>
  <si>
    <t>736 14</t>
  </si>
  <si>
    <t>737 14</t>
  </si>
  <si>
    <t>738 14</t>
  </si>
  <si>
    <t>739 14</t>
  </si>
  <si>
    <t>740 14</t>
  </si>
  <si>
    <t>741 14</t>
  </si>
  <si>
    <t>733 19</t>
  </si>
  <si>
    <t>Zkoušky těsnosti trubek ocelových do DN 40</t>
  </si>
  <si>
    <t>Součet dle délky potrubí</t>
  </si>
  <si>
    <t>Zkoušky těsnosti trubek ocelových do DN 50</t>
  </si>
  <si>
    <t>Zkoušky těsnosti trubek ocelových do 89/5</t>
  </si>
  <si>
    <t>Zkoušky těsnosti trubek ocelových do 133/5</t>
  </si>
  <si>
    <t>Zkoušky těsnosti trubek ocelových do 159/6,3</t>
  </si>
  <si>
    <t>2.2.4</t>
  </si>
  <si>
    <t>2.2.5</t>
  </si>
  <si>
    <t>2.2.6</t>
  </si>
  <si>
    <t>Piloty</t>
  </si>
  <si>
    <t>264 31-1412.R00</t>
  </si>
  <si>
    <t xml:space="preserve">Vrty pro piloty nezap.do 650 mm hl.nad 5 m hor.3 </t>
  </si>
  <si>
    <t>D600mm:491,0</t>
  </si>
  <si>
    <t>264 31-2112.R00</t>
  </si>
  <si>
    <t xml:space="preserve">Vrty pro piloty nezap.do 1050 mm hl.nad 5 m hor.3 </t>
  </si>
  <si>
    <t>D900mm:165,0</t>
  </si>
  <si>
    <t>264 51-1412.R00</t>
  </si>
  <si>
    <t xml:space="preserve">Vrty pro piloty nezap.do 650 mm hl.nad 5 m hor.5,6 </t>
  </si>
  <si>
    <t>D600mm:17,0</t>
  </si>
  <si>
    <t>264 51-2112.R00</t>
  </si>
  <si>
    <t xml:space="preserve">Vrty pro piloty nezap. 1050 mm hl.nad 5 m hor.5,6 </t>
  </si>
  <si>
    <t>D900mm:51,0</t>
  </si>
  <si>
    <t>224 32-1212.VL1</t>
  </si>
  <si>
    <t xml:space="preserve">Výplň pilot z ŽB C25/30 XA1, XC2 </t>
  </si>
  <si>
    <t>D600mm:(3,14*0,60*0,60/4)*508,0</t>
  </si>
  <si>
    <t>D900mm:(3,14*0,90*0,90/4)*216,0</t>
  </si>
  <si>
    <t>Mezisoučet:280,90</t>
  </si>
  <si>
    <t>hlava piloty pro odstranění:</t>
  </si>
  <si>
    <t>D600mm:(3,14*0,60*0,60/4)*0,30*68</t>
  </si>
  <si>
    <t>D900mm:(3,14*0,90*0,90/4)*0,30*20</t>
  </si>
  <si>
    <t>Mezisoučet:9,58</t>
  </si>
  <si>
    <t>navýšení množství betonu při betonáži ve vrtu:</t>
  </si>
  <si>
    <t>D600, D900 - 10%:0,10*(280,90+9,58)</t>
  </si>
  <si>
    <t>224 36-1114.R00</t>
  </si>
  <si>
    <t xml:space="preserve">Výztuž pilot betonovaných do země z oceli B500B </t>
  </si>
  <si>
    <t>961 05-4112.R00</t>
  </si>
  <si>
    <t xml:space="preserve">Odbourání znehodnocené výplně pilot D do 650 mm </t>
  </si>
  <si>
    <t>D600mm:0,30*68</t>
  </si>
  <si>
    <t>961 05-4113.R00</t>
  </si>
  <si>
    <t xml:space="preserve">Odbourání znehodnocené výplně pilot D do 1250 mm </t>
  </si>
  <si>
    <t>Ali/11 sestava s dveřmi vnitřní, rozměr /5625x3280/</t>
  </si>
  <si>
    <t>273 32-1411.R00</t>
  </si>
  <si>
    <t>Vodorovné přemístění výkopku nebo sypaniny po suchu 
  na obvyklém dopravním prostředku, bez naložení výkopku, avšak se složením bez rozhrnutí
  z horniny tř. 1 až 4 na vzdálenost
    přes 9 000 do 10 000 m</t>
  </si>
  <si>
    <t>234,500; odkopávky a prokopávky</t>
  </si>
  <si>
    <t>12,840; hloubení rýh</t>
  </si>
  <si>
    <t>-8,560; odpočet zeminy určené ke zpětnému použití</t>
  </si>
  <si>
    <t>162701109</t>
  </si>
  <si>
    <t>2NP, dle části 06 výkresové dokumentace, 2x1ks v šachtě</t>
  </si>
  <si>
    <t>3NP, dle části 08 výkresové dokumentace, 2x1ks v šachtě</t>
  </si>
  <si>
    <t>4NP, dle části 10 výkresové dokumentace, 2x1ks v šachtě</t>
  </si>
  <si>
    <t>5NP, dle části 12 výkresové dokumentace, 2x1ks v šachtě</t>
  </si>
  <si>
    <t>3.5.19</t>
  </si>
  <si>
    <t>Požární kaslík pro ochranu stávajících kabelových tras (řeší stavba)</t>
  </si>
  <si>
    <t>3.5.20</t>
  </si>
  <si>
    <t>3.5.21</t>
  </si>
  <si>
    <t>Kabelová lávka s víkem, pozinkovaná, s funkční odolností při požáru 300x60mm</t>
  </si>
  <si>
    <t>Množství určeno z výšky jednotlivých podlaží a průběhu přes tato podlaží (2x protnuto podlaží 4,5 m) viz výkres č.01-12</t>
  </si>
  <si>
    <t>3.5.22</t>
  </si>
  <si>
    <t>Kabelová lávka s víkem, pozinkovaná 400x110mm</t>
  </si>
  <si>
    <t>3.5.23</t>
  </si>
  <si>
    <t>Příchytka kabelu do 46mm</t>
  </si>
  <si>
    <t>Množství určeno z výšky jednotlivých podlaží a průběhu přes tato podlaží viz výkres č.01-12</t>
  </si>
  <si>
    <t>3.5.24</t>
  </si>
  <si>
    <t>Trubka ohebná do betonu, 25mm, včetně uchycení, ukončení</t>
  </si>
  <si>
    <t>4.</t>
  </si>
  <si>
    <t>Uzemnění, dle části 14 výkresové dokumentace</t>
  </si>
  <si>
    <t>4.1</t>
  </si>
  <si>
    <t>Pásek FeZn 30x4mm</t>
  </si>
  <si>
    <t>4.2</t>
  </si>
  <si>
    <t>Křížová svorka pro spojení FeZn, svodů a armatury</t>
  </si>
  <si>
    <t>4.3</t>
  </si>
  <si>
    <t>Zemnící vodič FeZn 10mm</t>
  </si>
  <si>
    <t>4.4</t>
  </si>
  <si>
    <t>Svorka pro napojování FeZn pásku a kulatého vodiče</t>
  </si>
  <si>
    <t>4.5</t>
  </si>
  <si>
    <t>Provaření armatury</t>
  </si>
  <si>
    <t>4.6</t>
  </si>
  <si>
    <t xml:space="preserve">Vodotěsné průchodky </t>
  </si>
  <si>
    <t>5.</t>
  </si>
  <si>
    <t>Bleskosvod, dle části 13 výkresové dokumentace</t>
  </si>
  <si>
    <t>5.1</t>
  </si>
  <si>
    <t>Jímací vedení AlMgSi 10mm</t>
  </si>
  <si>
    <t>5.2</t>
  </si>
  <si>
    <t>Jímací vedení AlMgSi 8mm</t>
  </si>
  <si>
    <t>5.3</t>
  </si>
  <si>
    <t>Podpěra vedení pro ploché střechy</t>
  </si>
  <si>
    <t>5.4</t>
  </si>
  <si>
    <t>Podpěra vedení pro plechové střechy s falcem</t>
  </si>
  <si>
    <t>5.5</t>
  </si>
  <si>
    <t>Okapová svorka</t>
  </si>
  <si>
    <t>5.6</t>
  </si>
  <si>
    <t>Křížová svorka, univerzální, pro spojování jímacího vedení</t>
  </si>
  <si>
    <t>5.7</t>
  </si>
  <si>
    <t>Svorka pro připojení jímací tyče</t>
  </si>
  <si>
    <t>5.8</t>
  </si>
  <si>
    <t>Svorka pro připojení potrubí, pásek, stahovací spona</t>
  </si>
  <si>
    <t>5.9</t>
  </si>
  <si>
    <t>Svorka pro paralerní spojování jímacího vedení</t>
  </si>
  <si>
    <t>5.10</t>
  </si>
  <si>
    <t>Pomocný jímač 0,5m, včetně svorek</t>
  </si>
  <si>
    <t>5.11</t>
  </si>
  <si>
    <t>5.12</t>
  </si>
  <si>
    <t>5.13</t>
  </si>
  <si>
    <t>Jímací tyč 2,0m, včetně podstavce</t>
  </si>
  <si>
    <t>5.14</t>
  </si>
  <si>
    <t>5.15</t>
  </si>
  <si>
    <t>5.16</t>
  </si>
  <si>
    <t>5.17</t>
  </si>
  <si>
    <t>Zkušební svorka s úhelníkem a příslušenstvím</t>
  </si>
  <si>
    <t>5.18</t>
  </si>
  <si>
    <t>Drobný instalační materiál, štítky</t>
  </si>
  <si>
    <t>6.</t>
  </si>
  <si>
    <t>Regulace pro dešťové vpustě dle části 13 výkresové dokumentace</t>
  </si>
  <si>
    <t>6.1</t>
  </si>
  <si>
    <t>Regulace, automatická, s jedním teplotním čidlem</t>
  </si>
  <si>
    <t>6.2</t>
  </si>
  <si>
    <t xml:space="preserve">Sada - teplotních čidel </t>
  </si>
  <si>
    <t>7.</t>
  </si>
  <si>
    <t>Záložní napájecí zdroje, dle části TZ a 15 výkresové dokumentace</t>
  </si>
  <si>
    <t>7.1</t>
  </si>
  <si>
    <t>Skrývka zemin schopných zúrodnění 
    v rovině a ve sklonu do 1:5</t>
  </si>
  <si>
    <t>1820,0*0,15; viz příloha č. 0030 Situace, převod z m2 na m3, odvoz na mezideponii, bude použito zpět</t>
  </si>
  <si>
    <t>Vodorovné přemístění výkopku nebo sypaniny po suchu 
  na obvyklém dopravním prostředku, bez naložení výkopku, avšak se složením bez rozhrnutí
  z horniny tř. 1 až 4 na vzdálenost
    přes 4 000 do 5 000 m</t>
  </si>
  <si>
    <t>273,000; skrývka zeminy, odvoz na mezideponii ve vzdálenosti do 5 km</t>
  </si>
  <si>
    <t>Uložení sypaniny 
    na skládky</t>
  </si>
  <si>
    <t>273,000; uložení ornice na deponii</t>
  </si>
  <si>
    <t>18: Sadové úpravy</t>
  </si>
  <si>
    <t>181006112</t>
  </si>
  <si>
    <t>Rozprostření zemint l vrstvy do 0,15 m schopných zúrodnění v rovině a sklonu do 1:5</t>
  </si>
  <si>
    <t>Rozprostření zemin schopných zúrodnění 
  v rovině a ve sklonu do 1:5, tloušťka vrstvy
    přes 0,10 do 0,15 m</t>
  </si>
  <si>
    <t>495,0+30,0+163,0+34,0+192,0+164,0+503,0+64,0+333,0+18,0+117,0+8,0; viz příloha č. 0030 Situace</t>
  </si>
  <si>
    <t>zemina bude vyzískána v rámci stavby, avšak zbytek bude nutno dokoupit</t>
  </si>
  <si>
    <t>osetí, posečení, zalévání v jiném SO</t>
  </si>
  <si>
    <t>001 10002 X</t>
  </si>
  <si>
    <t>Zemina schopná zúrodnění</t>
  </si>
  <si>
    <t>-273,000; odpočet sejmuté humózní zeminy</t>
  </si>
  <si>
    <t>50: Komunikace</t>
  </si>
  <si>
    <t>561121113</t>
  </si>
  <si>
    <t>Podklad z mechanicky zpevněné zeminy MZ tl 250 mm</t>
  </si>
  <si>
    <t>Zřízení podkladu nebo ochranné vrstvy vozovky z mechanicky zpevněné zeminy MZ 
  bez přidání pojiva nebo vylepšovacího materiálu, s rozprostřením, vlhčením, promísením a
  zhutněním, tloušťka po zhutnění
    250 mm</t>
  </si>
  <si>
    <t>Trubka ohebná , 29mm, včetně uchycení</t>
  </si>
  <si>
    <t>multikanál, provedení 9-ti otvorove (9otv.-105×105)</t>
  </si>
  <si>
    <t>Trubka HDPEP 40mm, včetně uchycení a spojek</t>
  </si>
  <si>
    <t>Instalace patchpanelů a optických prvků</t>
  </si>
  <si>
    <t>Instalace koncových prvků - zásuvek</t>
  </si>
  <si>
    <t>Zakládání do podlah, stropů (podl. kr)</t>
  </si>
  <si>
    <t>výkopové práce včetně finálních úprav povrchů (hutnění, zeleň)</t>
  </si>
  <si>
    <t>průraz pro multikanály do kolektoru (beton otvor 2m2, hl 3m)</t>
  </si>
  <si>
    <t>trasa v podhledech a v kolektoru v suterénu PEF</t>
  </si>
  <si>
    <t>Měření a měřící protokoly</t>
  </si>
  <si>
    <t>Certifikace instalace systému a systémová záruka výrobce</t>
  </si>
  <si>
    <t>Kamery</t>
  </si>
  <si>
    <t>Vodorovné přemístění výkopku nebo sypaniny po suchu 
  na obvyklém dopravním prostředku, bez naložení výkopku, avšak se složením bez rozhrnutí
  z horniny tř. 1 až 4 na vzdálenost
  Příplatek k ceně
    za každých dalších i započatých 1 000 m</t>
  </si>
  <si>
    <t>(20-10)*238,780; skládka v předpokládané vzdálenosti do 20 km od místa stavby</t>
  </si>
  <si>
    <t>171101102</t>
  </si>
  <si>
    <t>Uložení sypaniny z hornin soudržných do násypů zhutněných na 96 % PS</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</si>
  <si>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</si>
  <si>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0,6*35,0+1,2*37,0+1,6*25,0+1,2*10,0+0,25*100,0+0,3*80,0+0,4*(25,0*15,0)/2; viz příloha č. 0030 Situace a TZ, předpokládá se nakupovaný materiál - viz kap. 50</t>
  </si>
  <si>
    <t>Zásyp sypaninou z jakékoliv horniny 
  s uložením výkopku ve vrstvách
  se zhutněním
    jam, šachet, rýh nebo kolem objektů v těchto vykopávkách</t>
  </si>
  <si>
    <t>428,0*0,02; zásyp podél obrubníků (pod ohumusováním), odhadem cca 0,02 m3/bm obrubníku, použit výkopek</t>
  </si>
  <si>
    <t>181101102</t>
  </si>
  <si>
    <t>Úprava pláně v zářezech v hornině tř. 1 až 4 se zhutněním</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</si>
  <si>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</si>
  <si>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59245295</t>
  </si>
  <si>
    <t>Dlažba s dvojitým zámkem BEST-BASE 22,5 x 11,2 x 6 cm přírodní</t>
  </si>
  <si>
    <t>596211212</t>
  </si>
  <si>
    <t>Kladení zámkové dlažby komunikací pro pěší tl 80 mm skupiny A pl do 300 m2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</si>
  <si>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</si>
  <si>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59245292</t>
  </si>
  <si>
    <t>Dlažba s dvojitým zámkem BEST-BASE 22,5 x 11,2 x 8 cm přírodní</t>
  </si>
  <si>
    <t>204,000*1,02; ztratné 2 %</t>
  </si>
  <si>
    <t>90: Ostatní konstrukce a práce</t>
  </si>
  <si>
    <t>916331112</t>
  </si>
  <si>
    <t>Osazení zahradního obrubníku betonového do lože z betonu s boční opěrou</t>
  </si>
  <si>
    <t>Osazení zahradního obrubníku betonového
  s ložem tl. od 50 do 100 mm z betonu prostého tř. C 12/15
    s boční opěrou z betonu prostého tř. C 12/15</t>
  </si>
  <si>
    <t>59217304</t>
  </si>
  <si>
    <t>Obrubník betonový zahradní přírodní šedá 50x5x20 cm</t>
  </si>
  <si>
    <t>96: Bourání konstrukcí</t>
  </si>
  <si>
    <t>979024441</t>
  </si>
  <si>
    <t>Očištění vybouraných obrubníků a krajníků zahradních</t>
  </si>
  <si>
    <t>Očištění vybouraných prvků komunikací
  od spojovacího materiálu s odklizením a uložením očištěných hmot a spojovacího materiálu na
  skládku na vzdálenost do 10 m
  obrubníků a krajníků, vybouraných z jakéhokoliv lože
    s jakoukoliv výplní spár</t>
  </si>
  <si>
    <t>231,000; bude očištěno a odvezeno do skladu investora, část použita zpět na stavbě</t>
  </si>
  <si>
    <t>979054451</t>
  </si>
  <si>
    <t>Očištění vybouraných zámkových dlaždic s původním spárováním z kameniva těženého</t>
  </si>
  <si>
    <t>Očištění vybouraných prvků komunikací
  od spojovacího materiálu s odklizením a uložením očištěných hmot a spojovacího materiálu na
  skládku na vzdálenost do 10 m
  zámkových dlaždic
    s vyplněním spár kamenivem</t>
  </si>
  <si>
    <t>Krabice PO, Skrabice s keramickou svorkovnicí 5 vodičůs průřešzem od 1,5 do 5mm2, se zachování funkčnosti</t>
  </si>
  <si>
    <t>Instalace reproduktorů</t>
  </si>
  <si>
    <t>Měření srozumitelnosti a případné úpravy systému</t>
  </si>
  <si>
    <t>Revize systému ERo</t>
  </si>
  <si>
    <t>R78 11-10</t>
  </si>
  <si>
    <t>Lišty k obkladům plastové vnitřní</t>
  </si>
  <si>
    <t>3NP:D313, D314</t>
  </si>
  <si>
    <t>4NP:D413, D414</t>
  </si>
  <si>
    <t>1NP:D104</t>
  </si>
  <si>
    <t>zárubeň ocel. protipožární pro zdivo tl.115mm 900x1970, EW60DP1-C</t>
  </si>
  <si>
    <t>1PP:D035</t>
  </si>
  <si>
    <t>zárubeň ocel. protipožární pro zdivo tl.175mm 900x1970, EW30DP3-C</t>
  </si>
  <si>
    <t>dle výpisu dveří, podlaží 1PP-5NP</t>
  </si>
  <si>
    <t>M76-625</t>
  </si>
  <si>
    <t>podlaží 1PP-5NP, výměra odečtena z digitálních podkladů, výpis skladeb</t>
  </si>
  <si>
    <t>přechody nášlapných vrstev podlah</t>
  </si>
  <si>
    <t>podlaží 1PP-5NP, výpis skladeb</t>
  </si>
  <si>
    <t>R77 60-1</t>
  </si>
  <si>
    <t>351,68+486,07</t>
  </si>
  <si>
    <t>1058,30+1163,66</t>
  </si>
  <si>
    <t>fasáda, podlaží 1PP-5NP, výpis skladeb</t>
  </si>
  <si>
    <t>podlaží 1PP-5NP, výměra odečtena z digitálních podkladů</t>
  </si>
  <si>
    <t>dle Tabulky klempířských prvků</t>
  </si>
  <si>
    <t>276,100; bude očištěno a odvezeno do skladu investora</t>
  </si>
  <si>
    <t>Vodorovná doprava suti ze sypkých materiálů do 1 km</t>
  </si>
  <si>
    <t>Vodorovná doprava suti 
  bez naložení, ale se složením a s hrubým urovnáním
  ze sypkých materiálů, na vzdálenost
    do 1 km</t>
  </si>
  <si>
    <t>63,503; podkladní vrstvy z kameniva</t>
  </si>
  <si>
    <t>odvoz na skládku</t>
  </si>
  <si>
    <t>997221559</t>
  </si>
  <si>
    <t>Příplatek ZKD 1 km u vodorovné dopravy suti ze sypkých materiálů</t>
  </si>
  <si>
    <t>R95 21-15</t>
  </si>
  <si>
    <t>R95 21-16</t>
  </si>
  <si>
    <t>R95 21-17</t>
  </si>
  <si>
    <t>R95 21-18</t>
  </si>
  <si>
    <t>R95 21-19</t>
  </si>
  <si>
    <t>R95 21-20</t>
  </si>
  <si>
    <t>R95 21-21</t>
  </si>
  <si>
    <t>R95 21-22</t>
  </si>
  <si>
    <t>R95 21-23</t>
  </si>
  <si>
    <t>R95 21-24</t>
  </si>
  <si>
    <t>R95 21-25</t>
  </si>
  <si>
    <t>R95 21-26</t>
  </si>
  <si>
    <t>R95 21-27</t>
  </si>
  <si>
    <t>R95 21-28</t>
  </si>
  <si>
    <t>R95 21-29</t>
  </si>
  <si>
    <t>R95 21-30</t>
  </si>
  <si>
    <t>R95 21-31</t>
  </si>
  <si>
    <t>105/ -pracovní stul /1600/ rozmer /1600/800/720</t>
  </si>
  <si>
    <t>INT-1-mat.-04</t>
  </si>
  <si>
    <t>107/ -zásuvkový kontejner  rozmer / 400/600/660</t>
  </si>
  <si>
    <t>INT-1-mat.-05</t>
  </si>
  <si>
    <t>201 /-jednací stu / 800/ rozmer /800/800/720</t>
  </si>
  <si>
    <t>INT-1-mat.-06</t>
  </si>
  <si>
    <t>202/ -jednací stul /1200/rozmer /1200/800/720</t>
  </si>
  <si>
    <t>INT-1-mat.-07</t>
  </si>
  <si>
    <t>203/ -jednací stu /1600/rozmer /1600/800/720</t>
  </si>
  <si>
    <t>8</t>
  </si>
  <si>
    <t>INT-1-mat.-08</t>
  </si>
  <si>
    <t>204/ -jednací stul užší / 1200/ rozmer /1200/700/720</t>
  </si>
  <si>
    <t>9</t>
  </si>
  <si>
    <t>INT-1-mat.-10</t>
  </si>
  <si>
    <t>206/ -konferencní stolek  rozmer /1000/600/500</t>
  </si>
  <si>
    <t>10</t>
  </si>
  <si>
    <t>INT-1-mat.-11</t>
  </si>
  <si>
    <t>207/ -stul celokovový  rozmer   rozmer /1200/700/720</t>
  </si>
  <si>
    <t>11</t>
  </si>
  <si>
    <t>INT-1-mat.-12</t>
  </si>
  <si>
    <t>301/ -pracovní stolek ucebnový  rozmer /800/600/720</t>
  </si>
  <si>
    <t>12</t>
  </si>
  <si>
    <t>INT-1-mat.-13</t>
  </si>
  <si>
    <t>302/ -pracovní stolek ucebnový - rozširitelný rozmer  /800/600/720</t>
  </si>
  <si>
    <t>13</t>
  </si>
  <si>
    <t>INT-1-mat.-14</t>
  </si>
  <si>
    <t>401/ -katedra posluchárny rozmer /3000/900/900</t>
  </si>
  <si>
    <t>14</t>
  </si>
  <si>
    <t>INT-1-mat.-15</t>
  </si>
  <si>
    <t>402/ -katedra ucebny</t>
  </si>
  <si>
    <t>15</t>
  </si>
  <si>
    <t>INT-1-mat.-16</t>
  </si>
  <si>
    <t>501/ -skrínkový sokl /400/ rozmer  /400/400/60</t>
  </si>
  <si>
    <t>16</t>
  </si>
  <si>
    <t>Větev 212, součet viz. Schéma zapojení</t>
  </si>
  <si>
    <t>Vlnité trubky pro připojení FC</t>
  </si>
  <si>
    <t>Vlnité trubky z ušlechtilých materiálů pro připojení fancoilů. Vlnitá trubka DN 25, délka 1 m se šroubeními na obou stranách.</t>
  </si>
  <si>
    <t>Větev 212, dle počet FC s připoj. potrubím DN 25</t>
  </si>
  <si>
    <t>Vlnité trubky z ušlechtilých materiálů pro připojení fancoilů. Vlnitá trubka DN 32, délka 1 m se šroubeními na obou stranách.</t>
  </si>
  <si>
    <t>Větev 212, dle počet FC s připoj. potrubím DN 32</t>
  </si>
  <si>
    <t>Radiátorové ventily</t>
  </si>
  <si>
    <t>734 22</t>
  </si>
  <si>
    <t>Radiátorvý ventil  DN15 pro tělesa se standardním připojením</t>
  </si>
  <si>
    <t>Větev stávající - I.etapy</t>
  </si>
  <si>
    <t>Větev 102 - zázemí bufetu</t>
  </si>
  <si>
    <t>Radiátorový ventil pro koupelnové těleso DN 15</t>
  </si>
  <si>
    <t>Krycí růžice</t>
  </si>
  <si>
    <t>INT-1-mat.-22</t>
  </si>
  <si>
    <t>507/ -skrínka vysoká /400 /– prosklená dvírka rozmer  /400/400/1280</t>
  </si>
  <si>
    <t>INT-1-mat.-23</t>
  </si>
  <si>
    <t>508/ -skrín šatní s umyvadlem /1100/ rozmer  /1100/600/2000</t>
  </si>
  <si>
    <t>23</t>
  </si>
  <si>
    <t>INT-1-mat.-24</t>
  </si>
  <si>
    <t>509/ -nástavec na trídení pošty  rozmer /800/400/400</t>
  </si>
  <si>
    <t>24</t>
  </si>
  <si>
    <t>INT-1-mat.-26</t>
  </si>
  <si>
    <t>511/ -skrínkový sokl /800/ rozmer /800/400/60</t>
  </si>
  <si>
    <t>25</t>
  </si>
  <si>
    <t>INT-1-mat.-27</t>
  </si>
  <si>
    <t>512/ -skrínka nízká  /800/ - plná dvírka rozmer /800/400/660</t>
  </si>
  <si>
    <t>26</t>
  </si>
  <si>
    <t>INT-1-mat.-28</t>
  </si>
  <si>
    <t>513/ -skrínka nízká  /800/ – policová rozmer /800/400/660</t>
  </si>
  <si>
    <t>INT-1-mat.-29</t>
  </si>
  <si>
    <t>R95 21-68_4</t>
  </si>
  <si>
    <t>X32.8  revizní dvířka - do stěny- pro TZB 60x60cm</t>
  </si>
  <si>
    <t>X32.6  revizní dvířka - do stěny- pro TZB 60x60cm protipožární (požární odolnost dle PBŘ)</t>
  </si>
  <si>
    <t>X32.7  revizní dvířka - do SDK podhledu - pro TZB 60x60cm protipožární (požární odolnost dle PBŘ)</t>
  </si>
  <si>
    <t>R95 21-74_2</t>
  </si>
  <si>
    <t>R95 21-74_1</t>
  </si>
  <si>
    <t>X39 odvodnění betonové markýzy vč. napojení na kanalizaci, svod TiZn D100mm, lapač střešních splavenin, potrubí KG DN100, zemní práce, lože a obsyp potrubí</t>
  </si>
  <si>
    <t>1PP:D007, D008, D009, D010</t>
  </si>
  <si>
    <t>1PP:D011</t>
  </si>
  <si>
    <t>1NP:D123, D124, D125</t>
  </si>
  <si>
    <t>2NP:D220, D221, D222</t>
  </si>
  <si>
    <t>80x197/115:59</t>
  </si>
  <si>
    <t>80x197/175:7</t>
  </si>
  <si>
    <t>90x197/175:12</t>
  </si>
  <si>
    <t>zárubeň ocel. protipožární pro zdivo tl.115mm 800x1970, EI30DP1-C-S</t>
  </si>
  <si>
    <t>zárubeň ocel. protipožární pro zdivo tl.115mm 800x1970, EW60DP1-C</t>
  </si>
  <si>
    <t>1NP:D117</t>
  </si>
  <si>
    <t>2NP:D202</t>
  </si>
  <si>
    <t>1PP:D004, D037</t>
  </si>
  <si>
    <t>1NP:D126, D127, D128, D129, D130</t>
  </si>
  <si>
    <t>2NP:D207, D223, D224, D225</t>
  </si>
  <si>
    <t>zárubeň ocel. protipožární pro zdivo tl.115mm 1000x1970, EW30DP3-C</t>
  </si>
  <si>
    <t>34</t>
  </si>
  <si>
    <t>INT-1-mat.-36</t>
  </si>
  <si>
    <t>601/ -pracovní židle anatomická - typ</t>
  </si>
  <si>
    <t>35</t>
  </si>
  <si>
    <t>INT-1-mat.-37</t>
  </si>
  <si>
    <t>602/ -pracovní kreslo reditelské - typ</t>
  </si>
  <si>
    <t>36</t>
  </si>
  <si>
    <t>INT-1-mat.-38</t>
  </si>
  <si>
    <t>603/ -konferencní polokreslo - typ</t>
  </si>
  <si>
    <t>37</t>
  </si>
  <si>
    <t>INT-1-mat.-39</t>
  </si>
  <si>
    <t>604/ -kreslo kožené - typ</t>
  </si>
  <si>
    <t>38</t>
  </si>
  <si>
    <t>INT-1-mat.-40</t>
  </si>
  <si>
    <t>605/ -pohovka kožená - typ</t>
  </si>
  <si>
    <t>39</t>
  </si>
  <si>
    <t>INT-1-mat.-42</t>
  </si>
  <si>
    <t>607/ - židle stohovatelná do uceben - typ</t>
  </si>
  <si>
    <t>40</t>
  </si>
  <si>
    <t>Množství určeno z výšky jednotlivých podlaží a průběhu kabeláže
přes tato podlaží dle části 01-13 a 15 výkresové dokumentace</t>
  </si>
  <si>
    <t>3.1.2</t>
  </si>
  <si>
    <t>Kabel 1-CYKY(J) 3x150+70</t>
  </si>
  <si>
    <t>3.1.3</t>
  </si>
  <si>
    <t>3.1.4</t>
  </si>
  <si>
    <t>Kabel 1-CYKY(J) 5x70</t>
  </si>
  <si>
    <t>3.1.5</t>
  </si>
  <si>
    <t>Kabel 1-CYKY(J) 5x50</t>
  </si>
  <si>
    <t>3.1.6</t>
  </si>
  <si>
    <t>Kabel 1-CYKY(J) 5x35</t>
  </si>
  <si>
    <t>3.1.7</t>
  </si>
  <si>
    <t>Kabel 1-CYKY(J) 5x25</t>
  </si>
  <si>
    <t>3.1.8</t>
  </si>
  <si>
    <t>R71 20-1</t>
  </si>
  <si>
    <t>Napojení na stávající střešní krytinu</t>
  </si>
  <si>
    <t>podlaha - skladba P1:0,055*52,69*2</t>
  </si>
  <si>
    <t>podlaha - skladba P2:0,055*26,89*2</t>
  </si>
  <si>
    <t>podlaha - skladba P3:0,075*562,79*2</t>
  </si>
  <si>
    <t>podlaha - skladba P4:0,071*27,36*2</t>
  </si>
  <si>
    <t>podlaha - skladba P6:0,080*31,23*2</t>
  </si>
  <si>
    <t>podlaha - skladba P22:0,050*25,77*2</t>
  </si>
  <si>
    <t>podlaha - skladba P23:0,080*65,92*2</t>
  </si>
  <si>
    <t>podkladní beton:2*228,74</t>
  </si>
  <si>
    <t>podkladní beton:0,00131*(1486+28,92+10,0)</t>
  </si>
  <si>
    <t>střecha - skladba St2 dalších 5cm:1752,83*5</t>
  </si>
  <si>
    <t>0,2kg/m2</t>
  </si>
  <si>
    <t>střecha - skladba St2:1692,83</t>
  </si>
  <si>
    <t>střecha - skladba St2.1:(0,10+0,20)/2*60,0</t>
  </si>
  <si>
    <t>střecha - skladba St2:(0,10+0,20)/2*1692,83</t>
  </si>
  <si>
    <t>mezisoučet:403,95</t>
  </si>
  <si>
    <t>mezisoučet:1886,36</t>
  </si>
  <si>
    <t>2089,86+403,95</t>
  </si>
  <si>
    <t>parotěsná vrstva střech:2222,25</t>
  </si>
  <si>
    <t>151101112</t>
  </si>
  <si>
    <t>Odstranení príložného pažení a rozeprení sten rýh hl do 4 m</t>
  </si>
  <si>
    <t>151101113</t>
  </si>
  <si>
    <t>Odstranení príložného pažení a rozeprení sten rýh hl do 8 m</t>
  </si>
  <si>
    <t>Svislé premístení výkopku z horniny tr. 1 až 4 hl výkopu do 2,5 m</t>
  </si>
  <si>
    <t>161101152</t>
  </si>
  <si>
    <t>Svislé premístení výkopku z horniny tr. 5 až 7 hl výkopu do 4 m</t>
  </si>
  <si>
    <t>Vodorovné premístení do 50 m výkopku/sypaniny z horniny tr. 1 až 4</t>
  </si>
  <si>
    <t>162301101</t>
  </si>
  <si>
    <t>Vodorovné premístení do 500 m výkopku/sypaniny z horniny tr. 1 až 4</t>
  </si>
  <si>
    <t>Vodorovné premístení do 5000 m výkopku/sypaniny z horniny tr. 1 až 4</t>
  </si>
  <si>
    <t>162601152</t>
  </si>
  <si>
    <t>Vodorovné premístení do 5000 m výkopku/sypaniny z horniny tr. 5 až 7</t>
  </si>
  <si>
    <t>Nakládání výkopku z hornin tr. 1 až 4 do 100 m3</t>
  </si>
  <si>
    <t>Zásyp jam, šachet rýh nebo kolem objektu sypaninou se zhutnením</t>
  </si>
  <si>
    <t>Obsypání potrubí bez prohození sypaniny z hornin tr. 1 až 4 uloženým do 3 m od kraje výkopu</t>
  </si>
  <si>
    <t>181411121</t>
  </si>
  <si>
    <t>Založení lucního trávníku výsevem plochy do 1000 m2 v rovine a ve svahu do 1:5</t>
  </si>
  <si>
    <t>583312000</t>
  </si>
  <si>
    <t>INT-1-mat.-17</t>
  </si>
  <si>
    <t>502/ -skrínka nízká  /400/ - plná dvírka rozmer  /400/400/660</t>
  </si>
  <si>
    <t>17</t>
  </si>
  <si>
    <t>INT-1-mat.-18</t>
  </si>
  <si>
    <t>503/ -skrínka nízká  /400 /– policová  rozmer / 400/400/660</t>
  </si>
  <si>
    <t>18</t>
  </si>
  <si>
    <t>INT-1-mat.-19</t>
  </si>
  <si>
    <t>504/ -skrínka nízká  /400 /– prosklená dvírka rozmer   /400/400/660</t>
  </si>
  <si>
    <t>19</t>
  </si>
  <si>
    <t>INT-1-mat.-20</t>
  </si>
  <si>
    <t>505/ -skrínka vysoká /400 /– policová rozmer / 400/400/1280</t>
  </si>
  <si>
    <t>20</t>
  </si>
  <si>
    <t>INT-1-mat.-21</t>
  </si>
  <si>
    <t>506/ -skrínka vysoká/ 400/ – plná dvírka rozmer /400/400/1280</t>
  </si>
  <si>
    <t>21</t>
  </si>
  <si>
    <t>R95 31-01</t>
  </si>
  <si>
    <t>Požárně bezpečnostní tabulky a značení - Vysměrování únikových tras, značení únikových východů, průchodů a vstupů do únikových cest.</t>
  </si>
  <si>
    <t>R95 31-02</t>
  </si>
  <si>
    <t>Požárně bezpečnostní tabulky a značení - Zákaz vstupu nepovolaným osobám.</t>
  </si>
  <si>
    <t>R95 31-03</t>
  </si>
  <si>
    <t xml:space="preserve">Izolace, tlaková voda, svislá fólií PVC, volně </t>
  </si>
  <si>
    <t>436,18+287,55+264,09</t>
  </si>
  <si>
    <t>283-22018.3</t>
  </si>
  <si>
    <t>711 49-1171.R00</t>
  </si>
  <si>
    <t xml:space="preserve">Izolace tlaková, podkladní textilie, vodorovná </t>
  </si>
  <si>
    <t>711 49-1172.R00</t>
  </si>
  <si>
    <t xml:space="preserve">Izolace tlaková, ochranná textilie, vodorovná </t>
  </si>
  <si>
    <t>711 49-1271.R00</t>
  </si>
  <si>
    <t xml:space="preserve">Izolace tlaková, podkladní textilie svislá </t>
  </si>
  <si>
    <t>711 49-1272.R00</t>
  </si>
  <si>
    <t xml:space="preserve">Izolace tlaková, ochranná textilie svislá </t>
  </si>
  <si>
    <t>693-66199</t>
  </si>
  <si>
    <t xml:space="preserve">Geotextilie netkaná  500 g/m2 </t>
  </si>
  <si>
    <t>711 48-2020.RZ1</t>
  </si>
  <si>
    <t>Izolační systém nopová fólie, svisle včetně dodávky fólie a doplňků</t>
  </si>
  <si>
    <t>436,18+287,55</t>
  </si>
  <si>
    <t>711 77-7278.R00</t>
  </si>
  <si>
    <t xml:space="preserve">Opracování prostupů termoplast.D do 200 mm </t>
  </si>
  <si>
    <t>711 77-7688.R00</t>
  </si>
  <si>
    <t xml:space="preserve">Opracování prostupů termoplasty D do 500 mm </t>
  </si>
  <si>
    <t>998 71-1103.R00</t>
  </si>
  <si>
    <t xml:space="preserve">Přesun hmot pro izolace proti vodě, výšky do 60 m </t>
  </si>
  <si>
    <t>712</t>
  </si>
  <si>
    <t>Živičné krytiny</t>
  </si>
  <si>
    <t>712 39-1382.RZ1</t>
  </si>
  <si>
    <t>kamenivo težené zásypový materiál</t>
  </si>
  <si>
    <t xml:space="preserve">    D2 - 4 Vodorovné konstrukce</t>
  </si>
  <si>
    <t>451573111</t>
  </si>
  <si>
    <t>Lože pod potrubí otevrený výkop ze šterkopísku</t>
  </si>
  <si>
    <t>452311121</t>
  </si>
  <si>
    <t>Podkladní desky z betonu prostého tr. C 8/10 otevrený výkop</t>
  </si>
  <si>
    <t>452351101</t>
  </si>
  <si>
    <t>Bednení podkladních desek nebo bloku nebo sedlového lože otevrený výkop</t>
  </si>
  <si>
    <t xml:space="preserve">    D3 - 8 Trubní vedení</t>
  </si>
  <si>
    <t>286116100</t>
  </si>
  <si>
    <t>cistící kus kanalizace plastové KGEA DN 200</t>
  </si>
  <si>
    <t>kus</t>
  </si>
  <si>
    <t>cistící kus kanalizace plastové KGEA DN 300</t>
  </si>
  <si>
    <t>552410140</t>
  </si>
  <si>
    <t>871355221</t>
  </si>
  <si>
    <t>Kanalizacní potrubí z tvrdého PVC-systém KG tuhost trídy SN8 DN200</t>
  </si>
  <si>
    <t>871375221</t>
  </si>
  <si>
    <t>Kanalizacní potrubí z tvrdého PVC-systém KG tuhost trídy SN8 DN300</t>
  </si>
  <si>
    <t>877353123</t>
  </si>
  <si>
    <t>Montáž tvarovek jednoosých na potrubí z trub z PVC tesnených kroužkem otevrený výkop DN 200</t>
  </si>
  <si>
    <t>877373123</t>
  </si>
  <si>
    <t>Montáž tvarovek jednoosých na potrubí z trub z PVC tesnených kroužkem otevrený výkop. DN 300</t>
  </si>
  <si>
    <t>892352121</t>
  </si>
  <si>
    <t>Tlaková zkouška vzduchem potrubí DN 200 tesnícím vakem ucpávkovým</t>
  </si>
  <si>
    <t>úsek</t>
  </si>
  <si>
    <t>892372121</t>
  </si>
  <si>
    <t>Tlaková zkouška vzduchem potrubí DN 300 tesnícím vakem ucpávkovým</t>
  </si>
  <si>
    <t>894411111r002</t>
  </si>
  <si>
    <t>Zrízení šachet kanal. z bet dílcu na potrubí DN do 200 dno beton tr. C 25/30 vcetne dodávky prefabrikátu hl.š. do 2,5 m</t>
  </si>
  <si>
    <t xml:space="preserve">
venkovní prostor Pozn: Cena šachty zahrnuje:  šachtové dno, skruže rovné, skruž prechodová, vyrovnávací prstence,šachtové vložky, poklop a náteru vnejšího penetracního a asfaltového 2x - skladba viz tabulka šachet. </t>
  </si>
  <si>
    <t>894411121r003</t>
  </si>
  <si>
    <t>Zrízení šachet kanal. z bet. dílcu na potrubí DN nad 200 do 300 dno beton tr. C 25/30 vcetne dodávky prefabrikátu, hl.š. do 2,5 m</t>
  </si>
  <si>
    <t xml:space="preserve">venkovní prostor Pozn: Cena šachty zahrnuje:  šachtové dno, skruže rovné, skruž prechodová, vyrovnávací prstence,šachtové vložky, poklop a náteru vnejšího penetracního a asfaltového 2x - skladba viz tabulka šachet </t>
  </si>
  <si>
    <t>894411121r004</t>
  </si>
  <si>
    <t xml:space="preserve">Výměna dna šachtového bet. dílce </t>
  </si>
  <si>
    <t>venkovní prostor. Pozn. výměna stáv. šachtového dna z důvodu úpravy směru a počtu nátoků do šachty. Rozebrání šachty výměna šachtového dna a zpětná montáž vrchních šachtových dílů</t>
  </si>
  <si>
    <t>vstupní komín pro z prefa dílcu vcetne poklopu kruh. prum. 785 mm, stup 600 mm, hl. do 1,5 m pro AN</t>
  </si>
  <si>
    <t>894812613r005</t>
  </si>
  <si>
    <t>utesnení otvoru ve stene proti tlakové vody DN 200</t>
  </si>
  <si>
    <t>894812613r006</t>
  </si>
  <si>
    <t xml:space="preserve">Spínač hladiny zaplavení, vč. 2 ks sond, napájení 24 V AC, výstup kontakt                                                  
</t>
  </si>
  <si>
    <t>63.3</t>
  </si>
  <si>
    <t>63.5</t>
  </si>
  <si>
    <t>Trojcestný regulační ventil ventil DN 125, PN 6, kv=215, s el. servopohonem, ovl. 0-10 V DC, nap. 24 V AC</t>
  </si>
  <si>
    <t>109.2.1</t>
  </si>
  <si>
    <t>m.č. 5.22</t>
  </si>
  <si>
    <t>109.2.2</t>
  </si>
  <si>
    <t>m.č. 5.20</t>
  </si>
  <si>
    <t>108.3</t>
  </si>
  <si>
    <t>108.2</t>
  </si>
  <si>
    <t>108.4a,b</t>
  </si>
  <si>
    <t>T514</t>
  </si>
  <si>
    <t>m.č. 5.14</t>
  </si>
  <si>
    <t>Připojení signálu z UPS</t>
  </si>
  <si>
    <t>DA</t>
  </si>
  <si>
    <t xml:space="preserve">m.č. 5.22 </t>
  </si>
  <si>
    <t>Připojení čerpadel 3f - dle rozvaděče RA5</t>
  </si>
  <si>
    <t>Připojení ventilátoru 1f - dle rozvaděče RA5</t>
  </si>
  <si>
    <t>Připojení ventilátoru 3f - dle rozvaděče RA5</t>
  </si>
  <si>
    <t>M106</t>
  </si>
  <si>
    <t>střecha, m.č. 5.20, 5.22</t>
  </si>
  <si>
    <t>Připojení signálů z DA</t>
  </si>
  <si>
    <t>EX</t>
  </si>
  <si>
    <t>Připojení expanzního automatu 1f - dle rozvaděče RA5</t>
  </si>
  <si>
    <t>Rozvaděče</t>
  </si>
  <si>
    <t>RA4</t>
  </si>
  <si>
    <t>RA5</t>
  </si>
  <si>
    <t>Podcentrály ř.s.</t>
  </si>
  <si>
    <t>kpl</t>
  </si>
  <si>
    <t>ř.s. RA4</t>
  </si>
  <si>
    <t>ř.s. RA5</t>
  </si>
  <si>
    <t>rozvaděč RA4</t>
  </si>
  <si>
    <t>rozvaděč RA5</t>
  </si>
  <si>
    <t>Centrála ř.s. - je stávající</t>
  </si>
  <si>
    <t>T1.x-T4.x</t>
  </si>
  <si>
    <t>1.np-4.np</t>
  </si>
  <si>
    <t xml:space="preserve">KRYTG/BK Univerzální kovový kryt bez zámku se sabotážním kontaktem </t>
  </si>
  <si>
    <t>G8 Koncentrátor 8 zón v kovovém krytu</t>
  </si>
  <si>
    <t>G8 Koncentrátor 8 zón v kovovém krytu, 4 PGM výstupy.</t>
  </si>
  <si>
    <t>Podlahovina PVC zátěžová, tř. zatížení 34</t>
  </si>
  <si>
    <t>Podlahovina PVC zátěžová antistatická, tř. zatížení 34</t>
  </si>
  <si>
    <t>PVC zátěžové tř.34 antistatik:20,24</t>
  </si>
  <si>
    <t>koberec zátěžový, tř.34:</t>
  </si>
  <si>
    <t>Přesun hmot procentní pro vnitřní kanalizace v objektech v do 24 m</t>
  </si>
  <si>
    <t xml:space="preserve">    721-PS - Precerpávací zarízení kanalizace</t>
  </si>
  <si>
    <t>721-PS-1</t>
  </si>
  <si>
    <t>721-PS-2</t>
  </si>
  <si>
    <t xml:space="preserve">    725 - Zdravotechnika - zařizovací předměty</t>
  </si>
  <si>
    <t>725-1-1</t>
  </si>
  <si>
    <t>Záchodová mísa keramická závesná bílá s hlubokým splachováním, instalacní prvek pro závesnou mísu, stavební souprava pro predstenovou montáž, ovládací tlacítko pro instalacní prvek, pripoj. manžeta, záchodové sedátko plastové bílé, instalacní sada, montáž</t>
  </si>
  <si>
    <t>(1.PP - 4.NP)</t>
  </si>
  <si>
    <t>725-1-10</t>
  </si>
  <si>
    <t>Sprchová vanicka rohová, baterie sprchová nástenná s rucní sprchou, držák rucní sprchy, sprchová zástena vc. dverí, otvíravé dvere, instalacní materiál</t>
  </si>
  <si>
    <t>725-1-11</t>
  </si>
  <si>
    <t>Napájecí zdroj pro 2 automatické prvky napr. ZAC 1/20</t>
  </si>
  <si>
    <t>725-1-12</t>
  </si>
  <si>
    <t>Napájecí zdroj pro 5 automatických prvku napr. ZAC 1/50</t>
  </si>
  <si>
    <t>725-1-2</t>
  </si>
  <si>
    <t>Záchodová mísa keramická závesná bílá s hlubokým splachováním (pro telesne postižené), instalacní prvek pro závesnou mísu, stavební souprava pro predstenovou montáž, ovládací tlacítko pro instalacní prvek, pripoj. manžeta, záchodové sedátko plastové bílé,</t>
  </si>
  <si>
    <t>725-1-3</t>
  </si>
  <si>
    <t>m.č. 034, 0.33</t>
  </si>
  <si>
    <t>Mx</t>
  </si>
  <si>
    <t>Připojení ventilátoru 1f - dle rozvaděče RA4</t>
  </si>
  <si>
    <t>zapojené do RA5</t>
  </si>
  <si>
    <t>62.1a,b</t>
  </si>
  <si>
    <t>62.2a,b</t>
  </si>
  <si>
    <t xml:space="preserve">Detektor úniku chladiva, dvoustupňová ústředna, umístění na stěnu, vč. 2 ks čidel, napájení 230V AC, výstup kontakty relé
</t>
  </si>
  <si>
    <t>62.3a,b, 62.4</t>
  </si>
  <si>
    <t>62.5</t>
  </si>
  <si>
    <t>5.15 před strojovnou 5.20</t>
  </si>
  <si>
    <t>63.1a-c</t>
  </si>
  <si>
    <t>63.2</t>
  </si>
  <si>
    <t xml:space="preserve">Manostat do potrubí CH, vč. návarku G1/2" a uzavíracího ventilku, rozsah 0 až 6 bar, výstup kontakt
</t>
  </si>
  <si>
    <t xml:space="preserve">Snímač teploty do potrubí CH, vč. ochranné jímky z mosazi a návarku G1/2", rozsah -30 až 150 st.C, el. výstup Ni 1000
</t>
  </si>
  <si>
    <t xml:space="preserve">Snímač teploty do potrubí CH, vč. ochranné jímky z mosazi a návarku G1/2", rozsah -30 až 100 st.C, el. výstup Ni 1000
</t>
  </si>
  <si>
    <t xml:space="preserve">Snímač teploty do potrubí CH, vč. ochranné prodloužené jímky z mosazi a návarku G1/2", rozsah -30 až 100 st.C, el. výstup Ni 1000
</t>
  </si>
  <si>
    <t>strojovna 5.np, m.č. 5.20</t>
  </si>
  <si>
    <t>VEDLEJŠÍ A OSTATNÍ NÁKLADY</t>
  </si>
  <si>
    <t>ARCHITEKTONICKO STAVEBNÍ ŘEŠENÍ</t>
  </si>
  <si>
    <t>SO01</t>
  </si>
  <si>
    <t>KONSTRUKČNÍ ŘEŠENÍ</t>
  </si>
  <si>
    <t>ODVOD TEPLA A KOUŘE</t>
  </si>
  <si>
    <t>Odvod tepla a kouře</t>
  </si>
  <si>
    <t>VYTÁPĚNÍ A CHLAZENÍ</t>
  </si>
  <si>
    <t>Vytápění a chlazení</t>
  </si>
  <si>
    <t>ZDRAVOTNÍ TECHNIKA - KANALIZACE</t>
  </si>
  <si>
    <t>Náklady z rozpočtu celkem</t>
  </si>
  <si>
    <t>ZDRAVOTNÍ TECHNIKA - VODOVOD</t>
  </si>
  <si>
    <t>ZDRAVOTNÍ TECHNIKA - PLYNOVOD</t>
  </si>
  <si>
    <t>ELEKTROINSTALACE - VN</t>
  </si>
  <si>
    <t>ZAŘÍZENÍ SLABOPROUDÉ TECHNIKY - část EZS</t>
  </si>
  <si>
    <t>Zabezpečovací ústředna v kovovém krytu</t>
  </si>
  <si>
    <t>R95 21-52</t>
  </si>
  <si>
    <t>R95 21-53</t>
  </si>
  <si>
    <t>R95 21-54</t>
  </si>
  <si>
    <t>R95 21-55</t>
  </si>
  <si>
    <t>R95 21-56</t>
  </si>
  <si>
    <t>R95 21-57</t>
  </si>
  <si>
    <t>R95 21-58</t>
  </si>
  <si>
    <t>R95 21-59</t>
  </si>
  <si>
    <t>R95 21-60</t>
  </si>
  <si>
    <t>R95 21-61</t>
  </si>
  <si>
    <t>R95 21-62</t>
  </si>
  <si>
    <t>R95 21-63</t>
  </si>
  <si>
    <t>R95 21-64</t>
  </si>
  <si>
    <t>R95 21-65</t>
  </si>
  <si>
    <t>R95 21-66</t>
  </si>
  <si>
    <t>R95 21-67</t>
  </si>
  <si>
    <t>R95 21-69</t>
  </si>
  <si>
    <t>R95 21-70</t>
  </si>
  <si>
    <t>R95 21-71</t>
  </si>
  <si>
    <t>R95 21-72</t>
  </si>
  <si>
    <t>R95 21-73</t>
  </si>
  <si>
    <t>R95 21-75</t>
  </si>
  <si>
    <t>Zhotovení základových konstrukcí pro VZT, EI, UTCH</t>
  </si>
  <si>
    <t>provedení základu k dieselagregátu dle detailu</t>
  </si>
  <si>
    <t>Povlaková krytina střech do 10°, termoplasty fólie střešní tl. 1,5 mm odolná proti UV</t>
  </si>
  <si>
    <t>712 39-1482.RZ1</t>
  </si>
  <si>
    <t>Příplatek za další 1 cm tloušťky násypu</t>
  </si>
  <si>
    <t>Izolace tepelná střech, desky, na lepidlo</t>
  </si>
  <si>
    <t>desky EPS100S tl. 10cm:</t>
  </si>
  <si>
    <t>spádové klíny EPS 100S tl. 10-20cm:</t>
  </si>
  <si>
    <t>Protipožární obklad tl.4cm beton.kcí strop, REI180 vč. rohových profilů</t>
  </si>
  <si>
    <t>obklad stěn:88,76</t>
  </si>
  <si>
    <t>O/12 okno plastové rozměr /1300 x 1800/</t>
  </si>
  <si>
    <t>Obkl keramický 10x10 cm</t>
  </si>
  <si>
    <t>622 49-1142.VL1</t>
  </si>
  <si>
    <t>suť z ubouraných pilot</t>
  </si>
  <si>
    <t>Komín včetně kouřovodu k výše uvedenému kotli. (Tj. celá kouřová cesta od napojení na kouřové hrdlo po hlavu komínu, vč. Veškerého příslušenství i vč. samostatné úložné konstrukce do volného prostoru)</t>
  </si>
  <si>
    <t>416 04-2222.VL1</t>
  </si>
  <si>
    <t>611 47-1411.R00</t>
  </si>
  <si>
    <t>Úprava stropů štukem tl. 2 - 3 mm</t>
  </si>
  <si>
    <t xml:space="preserve">Nátěr beton.pohledových kcí, hydrofobní transp.2 x </t>
  </si>
  <si>
    <t>Chrlič pro odvodnění s ochrannou mřížkou</t>
  </si>
  <si>
    <t>R95 21-76</t>
  </si>
  <si>
    <t>Odstranění obkladů fasády z cihel a KZS</t>
  </si>
  <si>
    <t>fasáda CEMS I mozaika barva žlutá, šedá. bude nahrazeno červenou mozaikou</t>
  </si>
  <si>
    <t>979 01-1111.R00</t>
  </si>
  <si>
    <t>Svislá doprava suti a vybour. hmot za 2.NP a 1.PP</t>
  </si>
  <si>
    <t>celkem 10 cm</t>
  </si>
  <si>
    <t>desky MV spádové tl. 10-13cm:</t>
  </si>
  <si>
    <t>pod atiku:213,04</t>
  </si>
  <si>
    <t>Deska střešní těžká střešní MV spádová</t>
  </si>
  <si>
    <t>spádové klíny pod atiku:(0,10+0,13)/2*213,04</t>
  </si>
  <si>
    <t>střecha - skladba St3:(0,10+0,20)/2*65,47</t>
  </si>
  <si>
    <t>M71-321</t>
  </si>
  <si>
    <t>M71-322</t>
  </si>
  <si>
    <t>M71-323</t>
  </si>
  <si>
    <t>M71-324</t>
  </si>
  <si>
    <t>M71-325</t>
  </si>
  <si>
    <t>M71-326</t>
  </si>
  <si>
    <t>M71-327</t>
  </si>
  <si>
    <t>R71 31-21</t>
  </si>
  <si>
    <t>akustické obklady stěn Ap01, Ap02, Ap04, Ap10</t>
  </si>
  <si>
    <t>střešní krytiny budou oceněny vč. dilatačního napojení</t>
  </si>
  <si>
    <t xml:space="preserve">Montáž akust. obklad. panelů, na podkladový rošt </t>
  </si>
  <si>
    <t>akustický obklad Ap01, Ap10 dodávka vč. roštu a pomocného materiálu</t>
  </si>
  <si>
    <t>akustický obklad Ap04 - dodávka vč. roštu pomocného materiálu</t>
  </si>
  <si>
    <t>akustický obklad Ap02 - dodávka vč. roštu pomocného materiálu</t>
  </si>
  <si>
    <t>Instalace plastového obrubníku na oddělení trávníku a mísy kolem stromů</t>
  </si>
  <si>
    <t>Mulčování zálivkových mís kolem stromů (tl. 6cm)</t>
  </si>
  <si>
    <t>Řez stromů po výsadbě (listnaté)</t>
  </si>
  <si>
    <t>Zalití po výsadbě (stromy - 60l/ks), včetně vody a její dopravy</t>
  </si>
  <si>
    <t>Hnojení tabl. hnojivem Silvamix</t>
  </si>
  <si>
    <t>Založení parkového trávníku výsevem, včetně jemného urovnání povrchu a uválcování a první seče</t>
  </si>
  <si>
    <t>Sadové úpravy - materiál</t>
  </si>
  <si>
    <t>Tabletové hnojivo Silvamix (4ks/strom, 2ks/keř, 1ks trvalky)</t>
  </si>
  <si>
    <t>Plastový lem (např. Neviditelný obrubník) výška 6 cm včetně kovových hřebů</t>
  </si>
  <si>
    <t>Substrát pro výměnu půdy u stromů, 25% objemu, včetně dopravy</t>
  </si>
  <si>
    <t>Travní osivo - park (10kg/500m2)</t>
  </si>
  <si>
    <t>Kůly (3ks/listnaté, 1ks/jehličnaté stromy) včetně příček</t>
  </si>
  <si>
    <t>Pásek pro úvazek (1,5bm na strom)</t>
  </si>
  <si>
    <t>Juta na obvázání kmene (5bm na 1 listnatý strom)</t>
  </si>
  <si>
    <t>Herbicid Roundup (2l/1000m2)</t>
  </si>
  <si>
    <t>l</t>
  </si>
  <si>
    <t>Sadové úpravy - rostlinný materiál</t>
  </si>
  <si>
    <t>Tilia cordata - lípa srdčitá (ZB 16/18)</t>
  </si>
  <si>
    <t>Carpinus betulus - habr obecný (ZB 250/300)</t>
  </si>
  <si>
    <t>Prunus avium 'Plena' - třešeň ptačí (ZB 14/16)</t>
  </si>
  <si>
    <t>Vedlejší a ostatní náklady</t>
  </si>
  <si>
    <t>Díl:</t>
  </si>
  <si>
    <t>VN</t>
  </si>
  <si>
    <t>Vedlejší náklady</t>
  </si>
  <si>
    <t>004 11-1010</t>
  </si>
  <si>
    <t>Průzkumné práce</t>
  </si>
  <si>
    <t>005 11-1010</t>
  </si>
  <si>
    <t>005 11-1020</t>
  </si>
  <si>
    <t>Vytyčení stavby</t>
  </si>
  <si>
    <t>Geodetické vytyčení stavby v terénu, zřízení laviček a geodetických bodů</t>
  </si>
  <si>
    <t>005 12-1010</t>
  </si>
  <si>
    <t>Vybudování zařízení staveniště</t>
  </si>
  <si>
    <t>005 12-1020</t>
  </si>
  <si>
    <t>Provoz zařízení staveniště</t>
  </si>
  <si>
    <t>Náklady na vybavení objektů zařízení staveniště , náklady na energie spotřebované dodavatelem v rámci provozu zařízení staveniště, náklady na potřebný úklid v prostorách zařízení staveniště, náklady na nutnou údržbu a opravy na objektech zařízení staveniště a na přípojkách energií.</t>
  </si>
  <si>
    <t>005 12-1030</t>
  </si>
  <si>
    <t>Odstranění zařízení staveniště</t>
  </si>
  <si>
    <t>ON</t>
  </si>
  <si>
    <t>Ostatní náklady</t>
  </si>
  <si>
    <t xml:space="preserve"> 5.1</t>
  </si>
  <si>
    <t>1000 x 1400 mm</t>
  </si>
  <si>
    <t>Ovládací panel</t>
  </si>
  <si>
    <t>OSTATNÍ</t>
  </si>
  <si>
    <t xml:space="preserve"> 6.1</t>
  </si>
  <si>
    <t>Revizní a funkční zkoušky</t>
  </si>
  <si>
    <t xml:space="preserve"> 6.2</t>
  </si>
  <si>
    <t>Popisky na zařízení SOZ</t>
  </si>
  <si>
    <t xml:space="preserve"> 6.3</t>
  </si>
  <si>
    <t>Proškolení obsluhy, návody na provozování zařízení</t>
  </si>
  <si>
    <t>ostatní stavební přípomoce potřebné k realizaci SOZ</t>
  </si>
  <si>
    <t>800-731</t>
  </si>
  <si>
    <t>ÚSTŘEDNÍ VYTÁPĚNÍ</t>
  </si>
  <si>
    <t>Strojovny</t>
  </si>
  <si>
    <t>Viz.popis standardů, technická zpráva a seznam pozic</t>
  </si>
  <si>
    <t>Pozice č. 110</t>
  </si>
  <si>
    <t>spádové klíny EPS150S tl. 14cm:</t>
  </si>
  <si>
    <t>střecha - skladba St7:2,86</t>
  </si>
  <si>
    <t>desky MV střešní 20cm:</t>
  </si>
  <si>
    <t>střecha - skladba St8:2,59</t>
  </si>
  <si>
    <t xml:space="preserve">Deska - klín spádový  100 S Stabil </t>
  </si>
  <si>
    <t xml:space="preserve">Deska - klín spádový 150 S Stabil </t>
  </si>
  <si>
    <t>střecha - skladba St7:0,14*2,86</t>
  </si>
  <si>
    <t xml:space="preserve">Deska střešní těžká střešní MV 200 mm </t>
  </si>
  <si>
    <t>R71 31-11</t>
  </si>
  <si>
    <t>R7132-11</t>
  </si>
  <si>
    <t>Jiné materiály, montáž, atd., neuvedené výše, ale které je nutné zahrnout do celkového rozsahu prací podle výkresů a praxe dodavatele. uveďte podrobný technický popis a cenovou kalkulaci.</t>
  </si>
  <si>
    <t>soubor</t>
  </si>
  <si>
    <t>Hodinová mzda pro nepředvídané práce, stavbou nebo technologií způsobené změny, které nemohou být v jednotlivých cenách vyúčtovány. Práce budou uznány jen tehdy, budou-li prokázány dokladem.</t>
  </si>
  <si>
    <t>hod</t>
  </si>
  <si>
    <t>m.č. 036</t>
  </si>
  <si>
    <t>d.b.</t>
  </si>
  <si>
    <t xml:space="preserve">Práce ve stávajících rozvaděči RA1 z I.etapy spojené s novým jištěním u VZT zař.06.01.01-02, 07.01, 10.4, 10.5) </t>
  </si>
  <si>
    <t>CELKEM</t>
  </si>
  <si>
    <t>VZDUCHOTECHNIKA</t>
  </si>
  <si>
    <t>Zařízení 101.1 –Přednáškový sál 1.55</t>
  </si>
  <si>
    <t>101.01 AHU</t>
  </si>
  <si>
    <t>č.m. 0.34, 1.PP</t>
  </si>
  <si>
    <t>PŽ</t>
  </si>
  <si>
    <t>Protidešťová žaluzie 1250x1250</t>
  </si>
  <si>
    <t>č.m. 0.38, 1.NP</t>
  </si>
  <si>
    <t>PV</t>
  </si>
  <si>
    <t xml:space="preserve">Přívodní vyústka 1025 x 125 </t>
  </si>
  <si>
    <t>č.m.1.55, 1.NP</t>
  </si>
  <si>
    <t xml:space="preserve">Přívodní vyústka 1025 x 325 </t>
  </si>
  <si>
    <t>TH</t>
  </si>
  <si>
    <t>Potrubí spiro ø 280 mm včetně tvarovek</t>
  </si>
  <si>
    <t>bm</t>
  </si>
  <si>
    <t>Potrubí spiro ø 200 mm včetně tvarovek</t>
  </si>
  <si>
    <t>Potrubí spiro ø 125 mm včetně tvarovek</t>
  </si>
  <si>
    <t>Potrubí spiro ø 100 mm včetně tvarovek</t>
  </si>
  <si>
    <t>Poplatek za uložení stavebního dřevěného odpadu na skládce (skládkovné)</t>
  </si>
  <si>
    <t>Poplatek za uložení stavebního odpadu na skládce (skládkovné)
    dřevěného</t>
  </si>
  <si>
    <t>2121,0*0,03; rudeální porost, 1 m2 = 0,03 t</t>
  </si>
  <si>
    <t>979099155</t>
  </si>
  <si>
    <t>Poplatek za uložení odpadu z kameniva na skládce (skládkovné)</t>
  </si>
  <si>
    <t>Poplatek za uložení stavebního odpadu na skládce (skládkovné)
    z kameniva</t>
  </si>
  <si>
    <t>99: Přesun hmot</t>
  </si>
  <si>
    <t>998223011</t>
  </si>
  <si>
    <t>Přesun hmot pro pozemní komunikace s krytem dlážděným</t>
  </si>
  <si>
    <t>005 21-1030</t>
  </si>
  <si>
    <t>Dočasná dopravní opatření</t>
  </si>
  <si>
    <t>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t>
  </si>
  <si>
    <t>Zkoušky a revize</t>
  </si>
  <si>
    <t>005 24-1010</t>
  </si>
  <si>
    <t>Dokumentace skutečného provedení stavby</t>
  </si>
  <si>
    <t>Spínač dif. tlaku na ventilátorech VZT, vč. příslušenství, rozsah 70 až 600 Pa                                                     výstup kontakt</t>
  </si>
  <si>
    <t>Spínač dif. tlaku na filtrech VZT, vč. příslušenství, rozsah 40 až 300 Pa                                                     výstup kontakt</t>
  </si>
  <si>
    <t xml:space="preserve">Klapkový servopohon spojitý, nap. 24V AC, ovl. 0-10V DC, jmen. moment min. 10 Nm 
</t>
  </si>
  <si>
    <t xml:space="preserve">Klapkový servopohon spojitý, nap. 24V AC, ovl. 0-10V DC, jmen. moment min. 10 Nm, havarijní funkce 
</t>
  </si>
  <si>
    <t>108.1</t>
  </si>
  <si>
    <t>112.1</t>
  </si>
  <si>
    <t xml:space="preserve">Snímač teploty prostorový, vč. rámečku, rozsah 0 až 50 st.C                                                              el. výstup Ni 1000
</t>
  </si>
  <si>
    <r>
      <t xml:space="preserve">Dvojcestný ventil vč. servopohonu </t>
    </r>
    <r>
      <rPr>
        <b/>
        <sz val="10"/>
        <color indexed="8"/>
        <rFont val="Arial"/>
        <family val="2"/>
      </rPr>
      <t>(dodávka ÚT + CH)</t>
    </r>
    <r>
      <rPr>
        <sz val="10"/>
        <color indexed="8"/>
        <rFont val="Arial"/>
        <family val="2"/>
      </rPr>
      <t>, servopohon nap. 24V AC, el. výstup       0-10V DC</t>
    </r>
    <r>
      <rPr>
        <b/>
        <sz val="10"/>
        <color indexed="8"/>
        <rFont val="Arial"/>
        <family val="2"/>
      </rPr>
      <t xml:space="preserve">
</t>
    </r>
  </si>
  <si>
    <t>112.2</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</si>
  <si>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</si>
  <si>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pro clonu, zádveří m.č. 1.02</t>
  </si>
  <si>
    <t xml:space="preserve">Připojení signálů z koncových spínačů </t>
  </si>
  <si>
    <t>zapojené do RA4</t>
  </si>
  <si>
    <t>101.1.1a,b</t>
  </si>
  <si>
    <t>jednotka VZT101.1, strojovna VZT m.č. 0.34</t>
  </si>
  <si>
    <t>101.1.2</t>
  </si>
  <si>
    <t>101.1.3</t>
  </si>
  <si>
    <t>101.1.4a,b</t>
  </si>
  <si>
    <t>101.1.5a-c</t>
  </si>
  <si>
    <t>101.1.7,101.1.8</t>
  </si>
  <si>
    <t>101.1.9</t>
  </si>
  <si>
    <t>101.1.10a,b</t>
  </si>
  <si>
    <t>101.2.1a,b</t>
  </si>
  <si>
    <t>101.2.2</t>
  </si>
  <si>
    <t>101.2.3</t>
  </si>
  <si>
    <t>101.2.4a,b</t>
  </si>
  <si>
    <t>101.2.5a-c</t>
  </si>
  <si>
    <t>101.2.7,101.2.8</t>
  </si>
  <si>
    <t>101.2.9</t>
  </si>
  <si>
    <t>101.2.10a,b</t>
  </si>
  <si>
    <t>jednotka VZT101.2, strojovna VZT m.č. 0.34</t>
  </si>
  <si>
    <t>102.1a,b</t>
  </si>
  <si>
    <t>102.2</t>
  </si>
  <si>
    <t>102.3</t>
  </si>
  <si>
    <t>102.4a,b</t>
  </si>
  <si>
    <t>102.5a-c</t>
  </si>
  <si>
    <t>102.7,102.8</t>
  </si>
  <si>
    <t>102.9</t>
  </si>
  <si>
    <t>102.10a,b</t>
  </si>
  <si>
    <t>jednotka VZT102, strojovna VZT m.č. 0.33</t>
  </si>
  <si>
    <t>104.2</t>
  </si>
  <si>
    <t>104.3</t>
  </si>
  <si>
    <t>104.4a,b</t>
  </si>
  <si>
    <t>104.9</t>
  </si>
  <si>
    <t>104.7</t>
  </si>
  <si>
    <t>jednotka VZT104, strojovna VZT m.č. 0.33</t>
  </si>
  <si>
    <t xml:space="preserve">Klapkový servopohon dvoupolohový, nap. 24V AC, jmen. moment min. 10 Nm 
</t>
  </si>
  <si>
    <t>104.10</t>
  </si>
  <si>
    <t>109.1.1</t>
  </si>
  <si>
    <t>rozvodna 0.32</t>
  </si>
  <si>
    <t>Otočný ovladač ve skříňce</t>
  </si>
  <si>
    <t>109.1.2</t>
  </si>
  <si>
    <t>POR</t>
  </si>
  <si>
    <t>Připojení signálu z přečerpávací stanice</t>
  </si>
  <si>
    <t>S2</t>
  </si>
  <si>
    <t>FMx</t>
  </si>
  <si>
    <t>Připojení FM ventilátorů 3f - dle rozvaděče RA4</t>
  </si>
  <si>
    <t>Připojení čerpadel 1f - dle rozvaděče RA4</t>
  </si>
  <si>
    <t>Připojení rekuperátoru 1f - dle rozvaděče RA4</t>
  </si>
  <si>
    <t>Izolace s oplechováním</t>
  </si>
  <si>
    <t>Potrubí DN 100  -  tl.60 mm</t>
  </si>
  <si>
    <t>Izolace přírubových armatur ve strojovně. Snímatelná izolace armatur z minerální plsti v plechových pouzdrech.</t>
  </si>
  <si>
    <t>Izolace chlazení</t>
  </si>
  <si>
    <t>Potrubí DN 25 - tl.40 mm</t>
  </si>
  <si>
    <t>Potrubí DN 32 - tl.50 mm</t>
  </si>
  <si>
    <t>Potrubí DN 40 - tl. 30 mm</t>
  </si>
  <si>
    <t>kompaktní ústředna pro montáž na stěnu ZX4, 1 kruhové vedení, tj. max. 250 adresovatelných prvků. Obsahuje desku procesoru CPU800, základní desku FIM801, zdroj PSB800 (24VDC/4A), zobrazovací panel ODM800 CZ (s grafickým 16 řádkovým displejem) a ov</t>
  </si>
  <si>
    <t>ZAŘÍZENÍ SLABOPROUDÉ TECHNIKY - část ERO</t>
  </si>
  <si>
    <t>MĚŘENÍ A REGULACE</t>
  </si>
  <si>
    <t>AREÁLOVÝ ROZVOD DEŠŤOVÉ A SPLAŠKOVÉ KANALIZACE</t>
  </si>
  <si>
    <t>IO02</t>
  </si>
  <si>
    <t>AREÁLOVÝ ROZVOD NN A VO</t>
  </si>
  <si>
    <t>IO03</t>
  </si>
  <si>
    <t>SADOVÉ ÚPRAVY</t>
  </si>
  <si>
    <t>IO04</t>
  </si>
  <si>
    <t xml:space="preserve">SO01 </t>
  </si>
  <si>
    <t>IO01</t>
  </si>
  <si>
    <t>Zpevněné plochy</t>
  </si>
  <si>
    <t>Areálový rozvod dešťové a splaškové kanalizace</t>
  </si>
  <si>
    <t>Areálový rozvod NN a VO</t>
  </si>
  <si>
    <t>Sadové úpravy</t>
  </si>
  <si>
    <t>979 08-8212.R00</t>
  </si>
  <si>
    <t xml:space="preserve">Nakládání suti na dopravní prostředky </t>
  </si>
  <si>
    <t>979 08-1111.R00</t>
  </si>
  <si>
    <t xml:space="preserve">Odvoz suti a vybour. hmot na skládku do 1 km </t>
  </si>
  <si>
    <t>dalších 29km</t>
  </si>
  <si>
    <t>979 08-1121.R00</t>
  </si>
  <si>
    <t xml:space="preserve">Příplatek k odvozu za každý další 1 km </t>
  </si>
  <si>
    <t>Poplatek za uložení na skládku - beton</t>
  </si>
  <si>
    <t>R97 90-11</t>
  </si>
  <si>
    <t>R19 90-11</t>
  </si>
  <si>
    <t>dalších 20km</t>
  </si>
  <si>
    <t>obvodový práh pod základovou deskou</t>
  </si>
  <si>
    <t>Montáž TR v trafokobce</t>
  </si>
  <si>
    <t>Montáž výbavy trafokobky</t>
  </si>
  <si>
    <t>kplt</t>
  </si>
  <si>
    <t>Dtto doprava, umístění</t>
  </si>
  <si>
    <t>Nosný systém žebřík š200-materiál</t>
  </si>
  <si>
    <t>0.14, 018 /VN-TR-R/</t>
  </si>
  <si>
    <t>URS, 21-M, 210 02-0310</t>
  </si>
  <si>
    <t xml:space="preserve">Dtto-montáž žebříku </t>
  </si>
  <si>
    <t>Příplatek za ztížené pracovní podmínky při pracích v chodbě v 1.PP</t>
  </si>
  <si>
    <t>1.1</t>
  </si>
  <si>
    <t>Rozvaděč IIS1-HR-1</t>
  </si>
  <si>
    <t>Rozvaděč IIS1-HR-1, dle části 17.01 výkresové dokumentace</t>
  </si>
  <si>
    <t>1.2</t>
  </si>
  <si>
    <t>Rozvaděč RC</t>
  </si>
  <si>
    <t>ZAŘÍZENÍ SLABOPROUDÉ TECHNIKY - část EPS</t>
  </si>
  <si>
    <t>005 26</t>
  </si>
  <si>
    <t>Finanční náklady</t>
  </si>
  <si>
    <t>Rozvaděč "R" materiál</t>
  </si>
  <si>
    <t>0.14</t>
  </si>
  <si>
    <t>URS, 21-M, 210 19-0054</t>
  </si>
  <si>
    <t>Dtto montáž</t>
  </si>
  <si>
    <t>Dtto doprava</t>
  </si>
  <si>
    <t>Trafo TR2-22/0,4 kV, vč. TS01 a výbavy kobky /tj. tlumící podložky, dřevěná zábrana, 1x35 vnitřní staniční koncovky, praporce k TR/</t>
  </si>
  <si>
    <t>URS, 21-M, 210 17-1156</t>
  </si>
  <si>
    <t>Deskové těleso ocelové s integrovaným ventilem - výška 500 mm</t>
  </si>
  <si>
    <t>Deskové těleso ocelové s integovaným ventilem se středovým připojením - výška 500 mm</t>
  </si>
  <si>
    <t>Výkon tělesa do 15000 W</t>
  </si>
  <si>
    <t>Deskové těleso ocelové ve standardním provedení - výška 900 mm</t>
  </si>
  <si>
    <t>Deskové těleso ocelové s integrovaným ventilem - výška 900 mm</t>
  </si>
  <si>
    <t>Deskové těleso ocelové s integrovaným ventilem se středovým připojením - výška 900 mm</t>
  </si>
  <si>
    <t>Koupelnové otopné těleso - žebřík</t>
  </si>
  <si>
    <t>Výkon tělesa do 800 W</t>
  </si>
  <si>
    <t>Konvektory</t>
  </si>
  <si>
    <t>Přímotopné elektrické těleso</t>
  </si>
  <si>
    <t>Příkon do 1000 W</t>
  </si>
  <si>
    <t>Příkon do 1500 W</t>
  </si>
  <si>
    <t>5.np</t>
  </si>
  <si>
    <t>800-713</t>
  </si>
  <si>
    <t>IZOLACE TEPELNÁ</t>
  </si>
  <si>
    <t>Izolace z lisovaných segmentů z minerální vlny se zámkem. Lambda=max 0,035 W/mK. Povrchová úprava hliníkovou fólií s hladkým povrchem s přelepením spojů.</t>
  </si>
  <si>
    <t>713 46</t>
  </si>
  <si>
    <t>Potrubí DN 15  -  tl.30 mm</t>
  </si>
  <si>
    <t>Potrubí DN 20  -  tl.30 mm</t>
  </si>
  <si>
    <t xml:space="preserve">Větev 107 </t>
  </si>
  <si>
    <t>Potrubí DN 25  -  tl.40 mm</t>
  </si>
  <si>
    <t>Potrubí DN 32  -  tl.50 mm</t>
  </si>
  <si>
    <t>Potrubí DN 40  -  tl.40 mm</t>
  </si>
  <si>
    <t>Potrubí DN 50  -  tl.40 mm</t>
  </si>
  <si>
    <t>Potrubí DN 65  -  tl.50 mm</t>
  </si>
  <si>
    <t xml:space="preserve">Izolace z lisovaných segmentů z minerální vlny se zámkem. Lambda=max 0,035 W/mK. Povrchová úprava hliníkovou fólií s hladkým povrchem s přelepením spojů. </t>
  </si>
  <si>
    <t>Potrubí DN 15  -  cca tl.10 mm</t>
  </si>
  <si>
    <t>Potrubí DN 20  - cca tl.10 mm</t>
  </si>
  <si>
    <t>dveře dřevěné vnitřní hladké plné, lamino 2křídlové, EW30DP3-C 125x197 (křídla 80+45)</t>
  </si>
  <si>
    <t>Tepelná izolace čtyřhranného VZT potrubí  tl. 40 mm</t>
  </si>
  <si>
    <t>Montáž zařízení 101.1</t>
  </si>
  <si>
    <t>Zařízení 101.2 –Přednáškový sál 1.56</t>
  </si>
  <si>
    <t>101.02 AHU</t>
  </si>
  <si>
    <t xml:space="preserve"> ks</t>
  </si>
  <si>
    <t>č.m.1.56, 1.NP</t>
  </si>
  <si>
    <t xml:space="preserve"> bm</t>
  </si>
  <si>
    <t>Montáž zařízení 101.2</t>
  </si>
  <si>
    <t>Zařízení 102 – Respirium</t>
  </si>
  <si>
    <t>102.01 AHU</t>
  </si>
  <si>
    <t>č.m. 0.33, 1.PP</t>
  </si>
  <si>
    <t>PPK 102.01.01</t>
  </si>
  <si>
    <t>PPK 102.01.02</t>
  </si>
  <si>
    <t>PPK 102.01.03</t>
  </si>
  <si>
    <t>PPK 102.01.04</t>
  </si>
  <si>
    <t>PPK 102.01.05</t>
  </si>
  <si>
    <t>č.m. 0.36, 1.PP</t>
  </si>
  <si>
    <t>PPK 102.01.06</t>
  </si>
  <si>
    <t>PPK 102.01.07</t>
  </si>
  <si>
    <t>PPK 102.01.08</t>
  </si>
  <si>
    <t>PPK 102.01.09</t>
  </si>
  <si>
    <t>PPK 102.01.10</t>
  </si>
  <si>
    <t>č.m. 1.07, 1.NP</t>
  </si>
  <si>
    <t>PPK 102.01.11</t>
  </si>
  <si>
    <t>PPK 102.01.12</t>
  </si>
  <si>
    <t>č.m. 2.01, 2.NP</t>
  </si>
  <si>
    <t>PPK 102.01.13</t>
  </si>
  <si>
    <t>PPK 102.01.14</t>
  </si>
  <si>
    <t>PPK 102.01.15</t>
  </si>
  <si>
    <t>č.m.0.32, 1.PP</t>
  </si>
  <si>
    <t>č.m.0.27, 1.PP</t>
  </si>
  <si>
    <t>2.NP</t>
  </si>
  <si>
    <t>1.NP</t>
  </si>
  <si>
    <t xml:space="preserve">Potrubí spiro ø 630 mm včetně tvarovek </t>
  </si>
  <si>
    <t>Potrubí spiro ø 500 mm včetně tvarovek</t>
  </si>
  <si>
    <t>Potrubí spiro ø 315 mm včetně tvarovek</t>
  </si>
  <si>
    <t>Potrubí spiro ø 160 mm včetně tvarovek</t>
  </si>
  <si>
    <t>Protipožární izolace odolnost 45 minut</t>
  </si>
  <si>
    <t>Montáž zařízení 102</t>
  </si>
  <si>
    <t>Zařízení 104 – Šatny 1.PP</t>
  </si>
  <si>
    <t>104.01.a SF</t>
  </si>
  <si>
    <t>včetně:</t>
  </si>
  <si>
    <t>F</t>
  </si>
  <si>
    <t>EH</t>
  </si>
  <si>
    <t>PPK 104.01a 01</t>
  </si>
  <si>
    <t>PPK 104.01a 02</t>
  </si>
  <si>
    <t>č.m. 0.32, 1.PP</t>
  </si>
  <si>
    <t>PPK 104.01a 03</t>
  </si>
  <si>
    <t>PPK 104.01a 04</t>
  </si>
  <si>
    <t>č.m. 0.39, 1.PP</t>
  </si>
  <si>
    <t>1.PP</t>
  </si>
  <si>
    <t xml:space="preserve"> - 800x630</t>
  </si>
  <si>
    <t xml:space="preserve"> - 600x300</t>
  </si>
  <si>
    <t xml:space="preserve"> - 500x200</t>
  </si>
  <si>
    <t xml:space="preserve"> -280x200</t>
  </si>
  <si>
    <t xml:space="preserve"> - 225x200</t>
  </si>
  <si>
    <t xml:space="preserve"> - 200x200</t>
  </si>
  <si>
    <t xml:space="preserve"> - 140x140</t>
  </si>
  <si>
    <t xml:space="preserve"> - 140x100</t>
  </si>
  <si>
    <t>Tepelné izolace tl. 40mm - minerální plsť s hliníkovou fólií na povrchu, připevňovaná na samolepící trny k potrubí a opatřená oplechováním</t>
  </si>
  <si>
    <t>104.01.b EF</t>
  </si>
  <si>
    <t>PPK 104.01b 01</t>
  </si>
  <si>
    <t>Motoricky ovládaná uzavírací klapka 280x200</t>
  </si>
  <si>
    <t>OV</t>
  </si>
  <si>
    <t>Čtyřhranné potrubí s tvarovkami (sk. I z pozinkovaného ocelového plechu)</t>
  </si>
  <si>
    <t xml:space="preserve"> - 280x200</t>
  </si>
  <si>
    <t>Požární izolace pro požární odolnost 45 minut do vnitřního prostředí</t>
  </si>
  <si>
    <t>Montáž zařízení 104</t>
  </si>
  <si>
    <t>Zařízení 105 – Chlazení seminárních místností a kanceláří</t>
  </si>
  <si>
    <t>105.01.57-105.01.64 FCU</t>
  </si>
  <si>
    <t>4.NP</t>
  </si>
  <si>
    <t>105.01.53.-105.01.56 FCU</t>
  </si>
  <si>
    <t>3.NP</t>
  </si>
  <si>
    <t>105.01.27-105.01.46 FCU</t>
  </si>
  <si>
    <t>105.01.47-105.01.57 FCU</t>
  </si>
  <si>
    <t>Rozvaděč RC, dle části 17.01 výkresové dokumentace, typová chráněná kompenzace 150kVAr</t>
  </si>
  <si>
    <t>1.3</t>
  </si>
  <si>
    <t>Rozvaděč IIP5-RDA-1</t>
  </si>
  <si>
    <t>Rozvaděč IIP5-RDA-1, část přepínání sítí ATS, dle části 17.02 výkresové dokumentace</t>
  </si>
  <si>
    <t>1.4</t>
  </si>
  <si>
    <t>Rozvaděč IIP5-RDA-2</t>
  </si>
  <si>
    <t>Rozvaděč IIP5-RDA-2, dle části 17.02 výkresové dokumentace</t>
  </si>
  <si>
    <t>1.5</t>
  </si>
  <si>
    <t>Rozvaděč IIP5-Rups-1</t>
  </si>
  <si>
    <t>Rozvaděč IIP5-Rups-1, dle části 17.03 výkresové dokumentace</t>
  </si>
  <si>
    <t>1.6</t>
  </si>
  <si>
    <t>Rozvaděč IIS1-RS-1</t>
  </si>
  <si>
    <t>Rozvaděč IIS1-RS-1, dle části 17.04 výkresové dokumentace</t>
  </si>
  <si>
    <t>1.7</t>
  </si>
  <si>
    <t>Neobsazeno</t>
  </si>
  <si>
    <t>1.8</t>
  </si>
  <si>
    <t>Rozvaděč IIP1-RS-1</t>
  </si>
  <si>
    <t>Rozvaděč IIP1-RS-1, dle části 17.06 výkresové dokumentace</t>
  </si>
  <si>
    <t>1.9</t>
  </si>
  <si>
    <t>Rozvaděč IIP1-RS-2</t>
  </si>
  <si>
    <t>Rozvaděč IIP1-RS-2, dle části 17.07 výkresové dokumentace</t>
  </si>
  <si>
    <t>1.10</t>
  </si>
  <si>
    <t>Rozvaděč IIP1-RS-3</t>
  </si>
  <si>
    <t>Rozvaděč IIP1-RS-3, dle části 17.08 výkresové dokumentace</t>
  </si>
  <si>
    <t>1.11</t>
  </si>
  <si>
    <t>1.12</t>
  </si>
  <si>
    <t>Rozvaděč IIP2-RS-1</t>
  </si>
  <si>
    <t>Opadní potrubí - plastový kanalizacní systém PE- napojovací zavešená potrubí  deštové kanalizace v 1.PP vcetne tvarovek a upevnení O100</t>
  </si>
  <si>
    <t>Opadní potrubí - plastový kanalizacní systém PE- napojovací zavešená potrubí  deštové kanalizace v 1.PP vcetne tvarovek a upevnení O125</t>
  </si>
  <si>
    <t>Opadní potrubí - plastový kanalizacní systém PE- napojovací zavešená potrubí  deštové kanalizace v 1.PP vcetne tvarovek a upevnení O150</t>
  </si>
  <si>
    <t>Opadní potrubí - plastový kanalizacní systém PE- napojovací zavešená potrubí  deštové kanalizace v 1.PP vcetne tvarovek a upevnení O200</t>
  </si>
  <si>
    <t>721-1-25</t>
  </si>
  <si>
    <t>721-1-27</t>
  </si>
  <si>
    <t>Plastový lapač splavenuín DN 100</t>
  </si>
  <si>
    <t>721-1-35</t>
  </si>
  <si>
    <t>721-1-36</t>
  </si>
  <si>
    <t>721-1-37</t>
  </si>
  <si>
    <t>721-1-38</t>
  </si>
  <si>
    <t>721-1-39</t>
  </si>
  <si>
    <t>721-1-40</t>
  </si>
  <si>
    <t>721-1-41</t>
  </si>
  <si>
    <t>721-1-42</t>
  </si>
  <si>
    <t>721-1-43</t>
  </si>
  <si>
    <t>721-1-44</t>
  </si>
  <si>
    <t>721-1-45</t>
  </si>
  <si>
    <t>721-1-46</t>
  </si>
  <si>
    <t>721-1-47</t>
  </si>
  <si>
    <t>105.01.01-105.01.20 FCU</t>
  </si>
  <si>
    <t>105.01.21-105.01.26 FCU</t>
  </si>
  <si>
    <t>Montáž zařízení 105</t>
  </si>
  <si>
    <t>Zařízení 106 – Hygienické zázemí</t>
  </si>
  <si>
    <t>106.01</t>
  </si>
  <si>
    <t xml:space="preserve">Radiální ventilátor do čtyřhranného potrubí 600x250, množství odváděného vzduchu 3470 m3/h, tlak 250 Pa </t>
  </si>
  <si>
    <t>č.m. 5.22, 5.NP</t>
  </si>
  <si>
    <t>Motoricky ovládaná uzavírací klapka 600x500</t>
  </si>
  <si>
    <t>Protidešťová žaluzie 1000x800</t>
  </si>
  <si>
    <t>TV</t>
  </si>
  <si>
    <t>PPK 106.01.01</t>
  </si>
  <si>
    <t>č.m. 4.62, 4.NP</t>
  </si>
  <si>
    <t>PPK 106.01.02</t>
  </si>
  <si>
    <t>č.m. 3.62, 3.NP</t>
  </si>
  <si>
    <t>PPK 106.01.03</t>
  </si>
  <si>
    <t>č.m. 2.58, 2.NP</t>
  </si>
  <si>
    <t>PPK 106.01.04</t>
  </si>
  <si>
    <t>č.m. 1.73, 1.NP</t>
  </si>
  <si>
    <t>PPK 106.01.05</t>
  </si>
  <si>
    <t>RK</t>
  </si>
  <si>
    <t>Ruční klapka ø 200 mm</t>
  </si>
  <si>
    <t>Ruční klapka ø 280 mm</t>
  </si>
  <si>
    <t>DM</t>
  </si>
  <si>
    <t>Dveřní mřížka</t>
  </si>
  <si>
    <t xml:space="preserve"> - 2000x1000</t>
  </si>
  <si>
    <t xml:space="preserve"> - 1000x800</t>
  </si>
  <si>
    <t xml:space="preserve"> - 2000x600</t>
  </si>
  <si>
    <t xml:space="preserve"> - 1000x200</t>
  </si>
  <si>
    <t xml:space="preserve"> - 800x200</t>
  </si>
  <si>
    <t xml:space="preserve"> - 710x200</t>
  </si>
  <si>
    <t xml:space="preserve"> - 600x500</t>
  </si>
  <si>
    <t>Výkon tělesa do 750 W</t>
  </si>
  <si>
    <t>Zásuvka 230V/16A, dvojnásobná, s natočenými dutinkami, bílá</t>
  </si>
  <si>
    <t>2.1.4</t>
  </si>
  <si>
    <t>Zásuvka 230V/16A, jednoduchá, kompletní, včetně rámečku, bílá</t>
  </si>
  <si>
    <t>2.1.5</t>
  </si>
  <si>
    <t>Zásuvka 230V/16A, jednoduchá, kompletní, včetně rámečku, zvýšené krytí IP44, bílá</t>
  </si>
  <si>
    <t>2.1.6</t>
  </si>
  <si>
    <t>Zásuvka 230V/16A, dvojnásobná, s natočenými dutinkami, barevná</t>
  </si>
  <si>
    <t>2.1.7</t>
  </si>
  <si>
    <t>X32.3  revizní dvířka - do SDK podhledu - pro UT - poloha bude upřesněna 60x60cm</t>
  </si>
  <si>
    <t>ztratné 1%</t>
  </si>
  <si>
    <t>viz detail č. 6015</t>
  </si>
  <si>
    <t>Obklad schodišť.stupňů schodovkami teraco</t>
  </si>
  <si>
    <t xml:space="preserve">Obklad vnější mozaika keramická do 50x50mm,tm.flexi </t>
  </si>
  <si>
    <t>M76-613</t>
  </si>
  <si>
    <t>dveře dřevěné vnitřní hladké plné, lamino 2křídlové, EW30DP3-C 180x197 (křídla 90+90)</t>
  </si>
  <si>
    <t>766 66-9117.R00</t>
  </si>
  <si>
    <t xml:space="preserve">Dokování samozavírače na ocelovou zárubeň </t>
  </si>
  <si>
    <t>M76-614</t>
  </si>
  <si>
    <t>samozavírač dveří hydraulický (specifikace dle 1.etapy CEMS)</t>
  </si>
  <si>
    <t>766 67-0021.R00</t>
  </si>
  <si>
    <t>Montáž kliky a štítku</t>
  </si>
  <si>
    <t>sada</t>
  </si>
  <si>
    <t>R766 67-11</t>
  </si>
  <si>
    <t>DOD+MT koordinátor otevírání 2-kř. dveří</t>
  </si>
  <si>
    <t>dle tabulky dveří</t>
  </si>
  <si>
    <t>766 60-1213.R00</t>
  </si>
  <si>
    <t xml:space="preserve">Těsnění okenní spáry, ostění, PT folie + PP folie </t>
  </si>
  <si>
    <t>766 71-1001.R00</t>
  </si>
  <si>
    <t xml:space="preserve">Montáž plastových oken a balk.dveří s vypěněním </t>
  </si>
  <si>
    <t>M76-616</t>
  </si>
  <si>
    <t>O/1 okno plastové rozměr /2800 x 2250/</t>
  </si>
  <si>
    <t>dle tabulky oken</t>
  </si>
  <si>
    <t>M76-617</t>
  </si>
  <si>
    <t>O/2 okno plastové rozměr /2800 x 2250/</t>
  </si>
  <si>
    <t>M76-618</t>
  </si>
  <si>
    <t>O/3 okno plastové rozměr /2800 x 2250/</t>
  </si>
  <si>
    <t>M76-619</t>
  </si>
  <si>
    <t>O/6 okno plastové rozměr /2450 x 2650/</t>
  </si>
  <si>
    <t>M76-620</t>
  </si>
  <si>
    <t>O/7 okno plastové rozměr /2150 x 2250/</t>
  </si>
  <si>
    <t>M76-621</t>
  </si>
  <si>
    <t>O/8 okno plastové rozměr /2150 x 2250/</t>
  </si>
  <si>
    <t>M76-622</t>
  </si>
  <si>
    <t>O/10 okno plastové rozměr /2150 x 2600/</t>
  </si>
  <si>
    <t>M76-623</t>
  </si>
  <si>
    <t>M76-624</t>
  </si>
  <si>
    <t>O/13 okno plastové rozměr /1000 x 750/</t>
  </si>
  <si>
    <t>O/14 tepleně izolační panel rozměr /1000 x 750/</t>
  </si>
  <si>
    <t>998 76-6103.R00</t>
  </si>
  <si>
    <t>Přesun hmot pro truhlářské konstr., výšky do 24 m</t>
  </si>
  <si>
    <t>767</t>
  </si>
  <si>
    <t>Konstrukce zámečnické</t>
  </si>
  <si>
    <t>R76 70-11</t>
  </si>
  <si>
    <t>DOD+MT sanitární stěna s dveřmi ozn. C1 v. 2100mm, dl. (2580+1250)mm</t>
  </si>
  <si>
    <t>R76 70-12</t>
  </si>
  <si>
    <t>DOD+MT sanitární stěna s dveřmi ozn. C2 v. 2100mm, dl. (1860+1250)mm</t>
  </si>
  <si>
    <t>R76 70-13</t>
  </si>
  <si>
    <t>DOD+MT sanitární stěna s dveřmi ozn. C3 v. 2100mm, dl. (3800+1250x3)mm</t>
  </si>
  <si>
    <t>R76 70-14</t>
  </si>
  <si>
    <t>DOD+MT sanitární stěna s dveřmi ozn. C4 v. 2100mm, dl. (1800+1500)mm</t>
  </si>
  <si>
    <t>R76 70-15</t>
  </si>
  <si>
    <t>DOD+MT sanitární stěna s dveřmi ozn. C5 v. 2100mm, dl. 1510mm</t>
  </si>
  <si>
    <t>R76 70-16</t>
  </si>
  <si>
    <t>DOD+MT sanitární stěna s dveřmi ozn. C6 v. 2100mm, dl. 1035mm</t>
  </si>
  <si>
    <t>Podhledy kazetové, rošt, kazety 60 x 60 cm včetně dodávky kazet - podhled R10/a</t>
  </si>
  <si>
    <t>Podhledy kazetové, rošt, kazety 60 x 60 cm včetně dodávky kazet - podhled R10/b</t>
  </si>
  <si>
    <t>Podhledy kazetové, rošt, kazety 60 x 60 cm včetně dodávky kazet - podhled R11</t>
  </si>
  <si>
    <t>Podhledy kazetové, rošt, kazety 60 x 60 cm včetně dodávky kazet - podhled R12</t>
  </si>
  <si>
    <t>Podhledy kazetové, rošt, kazety 60 x 60 cm včetně dodávky kazet - podhled R14</t>
  </si>
  <si>
    <t>767 61-6111.R00</t>
  </si>
  <si>
    <t xml:space="preserve">Montáž oken a dveří z Al - profilů </t>
  </si>
  <si>
    <t>vnější:</t>
  </si>
  <si>
    <t>2,7*2,8+4,25*2,8+5,65*2,8*2</t>
  </si>
  <si>
    <t>2,735*2,8+4,25*2,8+5,65*2,8*3</t>
  </si>
  <si>
    <t>0,7*3,13*2+8,85*3,1+9,2*0,62</t>
  </si>
  <si>
    <t>5,65*3,17*2+2,675*3,17*2+4,25*3,17</t>
  </si>
  <si>
    <t>5,65*3,17*3+1,35*3,17*2+4,25*3,17</t>
  </si>
  <si>
    <t>5,65*3,17*3+4,2*3,17+1,4*3,17</t>
  </si>
  <si>
    <t>1,35*3,17*2+5,65*2,25*2+5,65*3,2*6</t>
  </si>
  <si>
    <t>5,65*2,25+7,15*2,25+5,65*2,25*2</t>
  </si>
  <si>
    <t>1,025*2,6+2,8*2,65*3+2,7*3,17+2,8*3,1*2</t>
  </si>
  <si>
    <t>vnitřní:</t>
  </si>
  <si>
    <t>5,625*3,28+1,6*2,0*3+0,9*2,0+2,0*1,0</t>
  </si>
  <si>
    <t>1,6*2,0*2+0,9*2,0+4,675*3,25</t>
  </si>
  <si>
    <t>1,6*2,0*3+0,9*2,0</t>
  </si>
  <si>
    <t>1,6*2,0*3+0,*2,0</t>
  </si>
  <si>
    <t>0,8*2,0</t>
  </si>
  <si>
    <t>Al/06 okenní sestava, rozměr /2800x950/</t>
  </si>
  <si>
    <t>Al/07 okenní sestava, rozměr /4200x950/</t>
  </si>
  <si>
    <t>Ocelové trubky závitové cerné spojované svarováním, vcetne tvarovek a upevnení (domovní rozvody - plynovod, odvzdušnení) DN20(3/4")</t>
  </si>
  <si>
    <t>723-1-03</t>
  </si>
  <si>
    <t>Ocelové trubky závitové cerné spojované svarováním, vcetne tvarovek a upevnení (domovní rozvody - plynovod, odvzdušnení) DN25(1")</t>
  </si>
  <si>
    <t>723-1-04</t>
  </si>
  <si>
    <t>Ocelové trubky bezešvé cerné spojované svarováním, vcetne tvarovek a upevnení (domovní rozvody) DN40-6/4"</t>
  </si>
  <si>
    <t>723-1-05</t>
  </si>
  <si>
    <t>Ocelové trubky bezešvé cerné spojované svarováním, vcetne tvarovek a upevnení (domovní rozvody) DN65-21/2"</t>
  </si>
  <si>
    <t>723-1-06</t>
  </si>
  <si>
    <t>Kulový kohout pro zemní plyn PN10 s protipožární armaturou DN15</t>
  </si>
  <si>
    <t>723-1-07</t>
  </si>
  <si>
    <t>Kulový kohout pro zemní plyn PN10 s protipožární armaturou DN40</t>
  </si>
  <si>
    <t>723-1-08</t>
  </si>
  <si>
    <t>Vzorkovací kohout pro zemní plyn</t>
  </si>
  <si>
    <t>723-1-09</t>
  </si>
  <si>
    <t>Napojení na stávající rozvody  DN25</t>
  </si>
  <si>
    <t>723-1-10</t>
  </si>
  <si>
    <t>Napojení na stávající rozvody  DN50 včetně provedení redukce</t>
  </si>
  <si>
    <t>723-1-11</t>
  </si>
  <si>
    <t>Nátery potrubí, 1x základ, 2x email ve žlutém odstínu</t>
  </si>
  <si>
    <t>723-1-12</t>
  </si>
  <si>
    <t>Tlaková zkouška plynovodu</t>
  </si>
  <si>
    <t>723-1-13</t>
  </si>
  <si>
    <t>Revizní zpráva</t>
  </si>
  <si>
    <t>998723201</t>
  </si>
  <si>
    <t>Přesun hmot procentní pro vnitřní plynovod v objektech v do 6 m</t>
  </si>
  <si>
    <t>%</t>
  </si>
  <si>
    <t>HSV - Práce a dodávky HSV</t>
  </si>
  <si>
    <t xml:space="preserve">    1 - Zemní práce</t>
  </si>
  <si>
    <t>132201202</t>
  </si>
  <si>
    <t>Hloubení rýh š do 2000 mm v hornině tř. 3 objemu do 1000 m3</t>
  </si>
  <si>
    <t>požární odolnost 45min</t>
  </si>
  <si>
    <t>vyrovnávací schodiště 5NP</t>
  </si>
  <si>
    <t>výměra odečtena z digitálních podkladů,výkres DSO01-ARS3001R, podlaží 5NP</t>
  </si>
  <si>
    <t>podkladní beton vodorovná:0,150*1486,0</t>
  </si>
  <si>
    <t>podkladní beton šikmá:0,150*(28,92+10,0)</t>
  </si>
  <si>
    <t>Zhotovení prostupu průměr 150 mm</t>
  </si>
  <si>
    <t>4.10</t>
  </si>
  <si>
    <t>Bourání živičných povrchů</t>
  </si>
  <si>
    <t>4.11</t>
  </si>
  <si>
    <t>Zhotovení nového živič. Povrchu</t>
  </si>
  <si>
    <t>4.12</t>
  </si>
  <si>
    <t>Položení ornice</t>
  </si>
  <si>
    <t>4.13</t>
  </si>
  <si>
    <t>Osetí povrchu travou</t>
  </si>
  <si>
    <t>4.14</t>
  </si>
  <si>
    <t>Odvoz zbylé zeminy - do 50 km jedna obrátka</t>
  </si>
  <si>
    <t>5</t>
  </si>
  <si>
    <t>Vytýčení trati v zastavěném prostoru</t>
  </si>
  <si>
    <t>Vytýčení osvětlovacích bodů</t>
  </si>
  <si>
    <t>Zhotovení polohopisného plánu</t>
  </si>
  <si>
    <t>Poplatek za skládku zeminy</t>
  </si>
  <si>
    <t>Vytýčení a označení stávajících sítí</t>
  </si>
  <si>
    <t>Ostatní nedefinované činnosti - dodavatelská dokumentace, podklad pro provozní řád, zajištění stavby, předání díla, likvidace demontovaného materiálu</t>
  </si>
  <si>
    <t>Ústředna, systémové prvky</t>
  </si>
  <si>
    <t>použije se stávající v CEMS I - nutno přeprogramovat a upgradovat (SW, LAN modul, Aku)</t>
  </si>
  <si>
    <t>MK7 LCD klávesnice</t>
  </si>
  <si>
    <t>MK7 Přídavná ovládací a programovací LCD klávesnice, 2 řádkový display, 16 znaků na řádek, česká verze.</t>
  </si>
  <si>
    <t>1PP, dle části 20 výkresové dokumentace</t>
  </si>
  <si>
    <t>1NP, dle části 21 výkresové dokumentace</t>
  </si>
  <si>
    <t>2NP, dle části 22 výkresové dokumentace</t>
  </si>
  <si>
    <t>3NP, dle části 23 výkresové dokumentace</t>
  </si>
  <si>
    <t>1486,0+987,82</t>
  </si>
  <si>
    <t>aku obklad Ap02:139,73</t>
  </si>
  <si>
    <t>aku obklad Ap04:126,50</t>
  </si>
  <si>
    <t>aku obklad Ap01:34,57</t>
  </si>
  <si>
    <t>aku obklad Ap10:49,62</t>
  </si>
  <si>
    <t>4NP, dle části 24 výkresové dokumentace</t>
  </si>
  <si>
    <t>zárubeň ocel. protipožární pro zdivo tl.115mm 1000x1970, EI30DP3-C-S</t>
  </si>
  <si>
    <t>zárubeň ocel. protipožární pro zdivo tl.175mm 1250x1970, EI30DP3-C-S</t>
  </si>
  <si>
    <t>1PP:D003, D005</t>
  </si>
  <si>
    <t>D110, D117, D305, D405</t>
  </si>
  <si>
    <t>60x197 EW30DP3-C:2</t>
  </si>
  <si>
    <t>80x197 EW30DP3-C:2</t>
  </si>
  <si>
    <t>1PP:D004</t>
  </si>
  <si>
    <t>1NP:D110, D117, D126, D127, D128, D129, D130</t>
  </si>
  <si>
    <t>2NP:D202, D207, D223, D224, D225</t>
  </si>
  <si>
    <t>1PP:D002, D003, D005</t>
  </si>
  <si>
    <t>dle požárně bezpečnostního řešení</t>
  </si>
  <si>
    <t>M76-6152</t>
  </si>
  <si>
    <t>M76-6151</t>
  </si>
  <si>
    <t>štítové kování klika-klika včetně štítu a montážního materiálu (specifikace dle 1. etapy CEMS)</t>
  </si>
  <si>
    <t>1PP-5NP:2+0+0+0+2+0</t>
  </si>
  <si>
    <t>klika-koule:4</t>
  </si>
  <si>
    <t>M76-6153</t>
  </si>
  <si>
    <t>štítové kování klika-klika WC zámek včetně štítu a montážního materiálu (specifikace dle 1. etapy CEMS)</t>
  </si>
  <si>
    <t xml:space="preserve">Bednění stěn základových zdí, oboustranné-zřízení </t>
  </si>
  <si>
    <t>prohlubně pod 1PP:42,83</t>
  </si>
  <si>
    <t>prohlubně pod 1NP:11,35</t>
  </si>
  <si>
    <t>279 35-1106.R00</t>
  </si>
  <si>
    <t xml:space="preserve">Bednění stěn základových zdí, oboustranné-odstran. </t>
  </si>
  <si>
    <t>R27 11-1</t>
  </si>
  <si>
    <t xml:space="preserve">Dilatace na ozub </t>
  </si>
  <si>
    <t>1PP:12,6</t>
  </si>
  <si>
    <t>Svislé a kompletní konstrukce</t>
  </si>
  <si>
    <t>311 32-1411.R00</t>
  </si>
  <si>
    <t xml:space="preserve">Železobeton nadzákladových zdí C 25/30 XC1 </t>
  </si>
  <si>
    <t>1PP:195,28</t>
  </si>
  <si>
    <t>1NP:107,19</t>
  </si>
  <si>
    <t>2NP:44,53</t>
  </si>
  <si>
    <t>3NP:57,05</t>
  </si>
  <si>
    <t>4NP:32,92</t>
  </si>
  <si>
    <t>5NP:52,02</t>
  </si>
  <si>
    <t>311 32-1826.R00</t>
  </si>
  <si>
    <t>2.2.17</t>
  </si>
  <si>
    <t>2.2.18</t>
  </si>
  <si>
    <t>2.2.19</t>
  </si>
  <si>
    <t>2.2.20</t>
  </si>
  <si>
    <t>L - Svítidlo zářivkové, nástěnné, 1x14W, IP20. Plastový kryt s ostrými hranami.</t>
  </si>
  <si>
    <t>2.2.21</t>
  </si>
  <si>
    <t>N1 - Svítidlo nouzové, antipanické, pro centrální baterii, 2,4W LED, přisazené.</t>
  </si>
  <si>
    <t>2.2.22</t>
  </si>
  <si>
    <t xml:space="preserve">N2 - Svítidlo nouzové, antipanické, pro centrální baterii, 2,4W LED, vestavné. </t>
  </si>
  <si>
    <t>2.2.23</t>
  </si>
  <si>
    <t>N3 - Svítidlo nouzové s označením směru úniku, pro centrální baterii, 2,4W LED, přisazené.</t>
  </si>
  <si>
    <t>2.2.24</t>
  </si>
  <si>
    <t>N4 - Svítidlo nouzové, antipanické, pro centrální baterii, 2,4W LED, IP43, nástěné.</t>
  </si>
  <si>
    <t>2.2.25</t>
  </si>
  <si>
    <t>N5 - Svítidlo nouzové, antipanické, pro centrální baterii, 2,4W LED, přisazené. Venkovní provedení.  IP43.</t>
  </si>
  <si>
    <t>2.2.26</t>
  </si>
  <si>
    <t xml:space="preserve">N6 - Svítidlo nouzové, antipanické, pro centrální baterii, 2,4W LED, přisazené nástěné. Vnitřní provedení. </t>
  </si>
  <si>
    <t>2.2.27</t>
  </si>
  <si>
    <t>Dle části TZ a 14 výkresové dokumentace</t>
  </si>
  <si>
    <t>3.</t>
  </si>
  <si>
    <t>Kabely a kabelové trasy</t>
  </si>
  <si>
    <t>1PP:55,91</t>
  </si>
  <si>
    <t>327 35-1221.R00</t>
  </si>
  <si>
    <t xml:space="preserve">Bednění zdí a valů pohledové H do 20 m - odbednění </t>
  </si>
  <si>
    <t>Vodorovné konstrukce</t>
  </si>
  <si>
    <t>411 32-2424.R00</t>
  </si>
  <si>
    <t xml:space="preserve">Stropy trámové ze železobetonu C 25/30 XC1 </t>
  </si>
  <si>
    <t>5NP:45,72</t>
  </si>
  <si>
    <t>411 32-1826.R00</t>
  </si>
  <si>
    <t xml:space="preserve">Stropy deskové ze železobetonu pohledového C 30/37 </t>
  </si>
  <si>
    <t>vstupní markýza:7,09</t>
  </si>
  <si>
    <t>411 35-1205.R00</t>
  </si>
  <si>
    <t xml:space="preserve">Bednění stropů deskových, podepřen, do 3,5m, 12kPa </t>
  </si>
  <si>
    <t>1PP:1747,55</t>
  </si>
  <si>
    <t>1NP:1829,46</t>
  </si>
  <si>
    <t>2NP:1738,70</t>
  </si>
  <si>
    <t>3NP:1169,01</t>
  </si>
  <si>
    <t>4NP:1509,99</t>
  </si>
  <si>
    <t>5NP:272,14</t>
  </si>
  <si>
    <t>411 35-1206.R00</t>
  </si>
  <si>
    <t xml:space="preserve">Odstranění bednění stropů deskových do 3,5m, 12kPa </t>
  </si>
  <si>
    <t>411 35-1805.R00</t>
  </si>
  <si>
    <t>Bednění stropů deskových, podepřen, do 3,5m, 12kPa pohledový b.</t>
  </si>
  <si>
    <t>vstupní markýza:25,89</t>
  </si>
  <si>
    <t>411 35-1806.R00</t>
  </si>
  <si>
    <t>Odstranění bednění stropů deskových do 3,5m, 12kPa pohledový b.</t>
  </si>
  <si>
    <t>411 36-1821.R00</t>
  </si>
  <si>
    <t xml:space="preserve">Výztuž stropů z betonářské oceli 10505 </t>
  </si>
  <si>
    <t>R41 11-11</t>
  </si>
  <si>
    <t>DOD+MT dilat. smykové trny únosnost 40kN/m, dilatace 40 mm</t>
  </si>
  <si>
    <t>4NP:12,6</t>
  </si>
  <si>
    <t>3NP:12,6</t>
  </si>
  <si>
    <t>2NP:12,6</t>
  </si>
  <si>
    <t>1NP:12,6</t>
  </si>
  <si>
    <t>435 12-1111.R00</t>
  </si>
  <si>
    <t xml:space="preserve">Montáž schodišťových ramen do 3 t </t>
  </si>
  <si>
    <t>10+2+6+4</t>
  </si>
  <si>
    <t>Přesun sutí</t>
  </si>
  <si>
    <t>99</t>
  </si>
  <si>
    <t>Staveništní přesun hmot</t>
  </si>
  <si>
    <t>998 01-2023.R00</t>
  </si>
  <si>
    <t xml:space="preserve">Přesun hmot pro budovy monolitické výšky do 24 m </t>
  </si>
  <si>
    <t>714</t>
  </si>
  <si>
    <t>Izol akustické a protiotřesové</t>
  </si>
  <si>
    <t>R71 41-11</t>
  </si>
  <si>
    <t>DOD+MT akustické podložky schod. ramen vodorovné</t>
  </si>
  <si>
    <t>Kabel CYKY(J) 5x16</t>
  </si>
  <si>
    <t>3.1.9</t>
  </si>
  <si>
    <t>Kabel CYKY(J) 5x10</t>
  </si>
  <si>
    <t>3.1.10</t>
  </si>
  <si>
    <t>Kabel CYKY(J) 5x6</t>
  </si>
  <si>
    <t>3.1.11</t>
  </si>
  <si>
    <t>Kabel CYKY(J) 5x4</t>
  </si>
  <si>
    <t>3.1.12</t>
  </si>
  <si>
    <t>Kabel CXKH-R(J) 5x2,5</t>
  </si>
  <si>
    <t>3.1.13</t>
  </si>
  <si>
    <t>Kabel CXKH-R(J) 5x1,5</t>
  </si>
  <si>
    <t>Množství určeno z výšky jednotlivých podlaží a průběhu kabeláže
přes tato podlaží dle části 01-13 výkresové dokumentace</t>
  </si>
  <si>
    <t>3.1.14</t>
  </si>
  <si>
    <t>Kabel CXKH-R(J) 3x6</t>
  </si>
  <si>
    <t>3.1.15</t>
  </si>
  <si>
    <t>Kabel CXKH-R(J) 3x4</t>
  </si>
  <si>
    <t>3.1.16</t>
  </si>
  <si>
    <t>Kabel CXKH-R(J) 3x2,5</t>
  </si>
  <si>
    <t>3.1.17</t>
  </si>
  <si>
    <t>Kabel CXKH-R 3x1,5</t>
  </si>
  <si>
    <t>3.1.18</t>
  </si>
  <si>
    <t>Kabel CXKH-R 7x1,5</t>
  </si>
  <si>
    <t>3.1.19</t>
  </si>
  <si>
    <t>Kabel CXKH-R 7x2,5</t>
  </si>
  <si>
    <t>3.2.</t>
  </si>
  <si>
    <t>Kabely s funkční odolností při pořáru, dle vyhl. Č.23/2008</t>
  </si>
  <si>
    <t>3.2.1</t>
  </si>
  <si>
    <t>D900mm:0,30*20</t>
  </si>
  <si>
    <t>27</t>
  </si>
  <si>
    <t>Základy</t>
  </si>
  <si>
    <t>parotěsná vrstva střech</t>
  </si>
  <si>
    <t>MV střešní 10cm:</t>
  </si>
  <si>
    <t>desky MV střešní tuhé tl. 10 cm</t>
  </si>
  <si>
    <t>desky EPS200S tl. 10cm:</t>
  </si>
  <si>
    <t>spádové klíny EPS 200S tl. 10-20cm:</t>
  </si>
  <si>
    <t xml:space="preserve">Deska - klín spádový  200 S Stabil </t>
  </si>
  <si>
    <t>M71-401</t>
  </si>
  <si>
    <t>M71-402</t>
  </si>
  <si>
    <t>M71-403</t>
  </si>
  <si>
    <t>M71-404</t>
  </si>
  <si>
    <t>998 71-4103.R00</t>
  </si>
  <si>
    <t>R31 13-60</t>
  </si>
  <si>
    <t>DOD+MT vylamovací výztuž profil 12 po 100 mm ef.výška 140 mm</t>
  </si>
  <si>
    <t>1NP:3,5</t>
  </si>
  <si>
    <t>2NP:3,5</t>
  </si>
  <si>
    <t>3NP:3,5</t>
  </si>
  <si>
    <t>4NP:2,5</t>
  </si>
  <si>
    <t>R31 13-61</t>
  </si>
  <si>
    <t>DOD+MT vylamovací výztuž profil 12 po 150 mm ef.výška 140 mm</t>
  </si>
  <si>
    <t>1PP:5,5</t>
  </si>
  <si>
    <t>R31 13-62</t>
  </si>
  <si>
    <t>DOD+MT vylamovací výztuž profil 12 po 150 mm ef.výška 180 mm</t>
  </si>
  <si>
    <t>1PP:3,5</t>
  </si>
  <si>
    <t>330 32-1410.R00</t>
  </si>
  <si>
    <t xml:space="preserve">Beton sloupů a pilířů železový C 25/30 XC1 </t>
  </si>
  <si>
    <t>3NP:22,65</t>
  </si>
  <si>
    <t>4NP:22,65</t>
  </si>
  <si>
    <t>5NP:2,34</t>
  </si>
  <si>
    <t>330 32-1411.R00</t>
  </si>
  <si>
    <t xml:space="preserve">Beton sloupů a pilířů železový C 30/37 XC1 </t>
  </si>
  <si>
    <t>1PP:4,97</t>
  </si>
  <si>
    <t>1NP:32,26</t>
  </si>
  <si>
    <t>2NP:28,41</t>
  </si>
  <si>
    <t xml:space="preserve">Beton sloupů a pilířů železový C 35/45 XC1 </t>
  </si>
  <si>
    <t>1PP:1,07</t>
  </si>
  <si>
    <t>331 35-1101.R00</t>
  </si>
  <si>
    <t xml:space="preserve">Bednění sloupů čtyřúhelníkového průřezu - zřízení </t>
  </si>
  <si>
    <t>1PP:63,97</t>
  </si>
  <si>
    <t>1NP:325,29</t>
  </si>
  <si>
    <t>2NP:294,80</t>
  </si>
  <si>
    <t>3NP:233,83</t>
  </si>
  <si>
    <t>4NP:233,83</t>
  </si>
  <si>
    <t>5NP:25,13</t>
  </si>
  <si>
    <t>331 35-1102.R00</t>
  </si>
  <si>
    <t xml:space="preserve">Bednění sloupů čtyřúhelníkového průřezu-odstranění </t>
  </si>
  <si>
    <t>327 32-1826.R00</t>
  </si>
  <si>
    <t>Zdi a valy ze železobetonu pohled. pevnost C 30/37 XC4, XF3, XA1</t>
  </si>
  <si>
    <t>1PP:20,74</t>
  </si>
  <si>
    <t>327 35-1211.R00</t>
  </si>
  <si>
    <t xml:space="preserve">Bednění zdí a valů pohledové H do 20 m - zřízení </t>
  </si>
  <si>
    <t>Z38- nosná konstrukce podlahy poslucháren, DOD+MT</t>
  </si>
  <si>
    <t>771</t>
  </si>
  <si>
    <t>Podlahy z dlaždic a obklady</t>
  </si>
  <si>
    <t>771 47-5014.R00</t>
  </si>
  <si>
    <t xml:space="preserve">Obklad soklíků keram.rovných, tmel,výška 10 cm </t>
  </si>
  <si>
    <t>mokré prostory:398,5</t>
  </si>
  <si>
    <t>M77-101</t>
  </si>
  <si>
    <t>Soklík s požlábkem</t>
  </si>
  <si>
    <t>M77-102</t>
  </si>
  <si>
    <t>Dlažba keramická 10x10 cm</t>
  </si>
  <si>
    <t>771 57-5109.R00</t>
  </si>
  <si>
    <t>Montáž podlah keram.,hladké, tmel, 30x30 cm flexibilní lepidlo</t>
  </si>
  <si>
    <t>M77-103</t>
  </si>
  <si>
    <t>keramická dlažba 10x10 Blue</t>
  </si>
  <si>
    <t>M77-104</t>
  </si>
  <si>
    <t>keramická dlažba 10x10 Brown</t>
  </si>
  <si>
    <t>M77-105</t>
  </si>
  <si>
    <t>keramická dlažba 10x10 Green</t>
  </si>
  <si>
    <t>M77-106</t>
  </si>
  <si>
    <t>keramická dlažba 10x10 Light Gray</t>
  </si>
  <si>
    <t>M77-107</t>
  </si>
  <si>
    <t>keramická dlažba 10x10 Tabak</t>
  </si>
  <si>
    <t>M77-108</t>
  </si>
  <si>
    <t>keramická dlažba Dlažba 30x30 SW</t>
  </si>
  <si>
    <t>R77 11-11</t>
  </si>
  <si>
    <t>schodiště:72,0+132,0+99,0+33,0</t>
  </si>
  <si>
    <t>M77-109</t>
  </si>
  <si>
    <t>schodiště:332,0</t>
  </si>
  <si>
    <t>771 10-1210.RT1</t>
  </si>
  <si>
    <t>Penetrace podkladu pod dlažby penetrační nátěr</t>
  </si>
  <si>
    <t>R77 19-10</t>
  </si>
  <si>
    <t>Příplatek na spárořez dlažeb</t>
  </si>
  <si>
    <t>998 77-1103.R00</t>
  </si>
  <si>
    <t xml:space="preserve">Přesun hmot pro podlahy z dlaždic, výšky do 24 m </t>
  </si>
  <si>
    <t>776</t>
  </si>
  <si>
    <t>Podlahy povlakové</t>
  </si>
  <si>
    <t>776 42-1100.R00</t>
  </si>
  <si>
    <t xml:space="preserve">Lepení podlahových soklíků z měkčeného PVC </t>
  </si>
  <si>
    <t>776 57-2100.R00</t>
  </si>
  <si>
    <t xml:space="preserve">Lepení povlakových podlah z pásů textilních </t>
  </si>
  <si>
    <t>Hrany stupňů AL lištou</t>
  </si>
  <si>
    <t>998 77-6103.R00</t>
  </si>
  <si>
    <t xml:space="preserve">Přesun hmot pro podlahy povlakové, výšky do 24 m </t>
  </si>
  <si>
    <t>777</t>
  </si>
  <si>
    <t>Podlahy ze syntetických hmot</t>
  </si>
  <si>
    <t>777 55-1482.VL1</t>
  </si>
  <si>
    <t xml:space="preserve">Vyrovnávací samoniv.stěrka, tl.10 mm </t>
  </si>
  <si>
    <t>998 77-7103.R00</t>
  </si>
  <si>
    <t xml:space="preserve">Přesun hmot pro podlahy syntetické, výšky do 24 m </t>
  </si>
  <si>
    <t>781</t>
  </si>
  <si>
    <t>R71 41-12</t>
  </si>
  <si>
    <t>DOD+MT akustické podložky schod. ramen svislé</t>
  </si>
  <si>
    <t>111 10-1103.R00</t>
  </si>
  <si>
    <t xml:space="preserve">Odstranění travin, rákosu na ploše nad 1 ha </t>
  </si>
  <si>
    <t>har</t>
  </si>
  <si>
    <t>121 10-1103.R00</t>
  </si>
  <si>
    <t xml:space="preserve">Sejmutí ornice s přemístěním přes 100 do 250 m </t>
  </si>
  <si>
    <t>0,40*2356,30</t>
  </si>
  <si>
    <t>131 20-1113.R00</t>
  </si>
  <si>
    <t xml:space="preserve">Hloubení nezapaž. jam hor.3 do 10000 m3, STROJNĚ </t>
  </si>
  <si>
    <t>figura 1PP:3680,7</t>
  </si>
  <si>
    <t>firura 1NP:1649,4</t>
  </si>
  <si>
    <t>figura 4, 5:26,3+5,2</t>
  </si>
  <si>
    <t>R15 11-11</t>
  </si>
  <si>
    <t>R15 11-21</t>
  </si>
  <si>
    <t>Odvodnění výkopové jámy s čerpáním vody rýhy, čerpací jehly, drenážní jímky</t>
  </si>
  <si>
    <t>161 10-1102.R00</t>
  </si>
  <si>
    <t xml:space="preserve">Svislé přemístění výkopku z hor.1-4 do 4,0 m </t>
  </si>
  <si>
    <t>zásypy a násypy:-811,20</t>
  </si>
  <si>
    <t>Zkoušky těsnosti trubek ocelových do 219/6,3</t>
  </si>
  <si>
    <t>Armatury</t>
  </si>
  <si>
    <t>Uzavírací armatury kulové</t>
  </si>
  <si>
    <t>734 29</t>
  </si>
  <si>
    <t>Kulový kohout s ruční pákou a se šroubením pro diferenční manometry DN 15</t>
  </si>
  <si>
    <t>Kulový kohout s příslušenstvím pro odvzdušnění DN 15</t>
  </si>
  <si>
    <t xml:space="preserve">Kulový vypouštěcí kohout s příslušenstvím DN 15 </t>
  </si>
  <si>
    <t xml:space="preserve">Kulový vypouštěcí kohout s příslušenstvím DN 20 </t>
  </si>
  <si>
    <t>914/ - poutac bufet</t>
  </si>
  <si>
    <t>67</t>
  </si>
  <si>
    <t>INT-1-mat.-71</t>
  </si>
  <si>
    <t>915/ - doplnkové lišty</t>
  </si>
  <si>
    <t>68</t>
  </si>
  <si>
    <t>INT-1-mat.-72</t>
  </si>
  <si>
    <t>916/ - potisk skel</t>
  </si>
  <si>
    <t>69</t>
  </si>
  <si>
    <t>INT-1-mont.-1</t>
  </si>
  <si>
    <t>A/ - domerení</t>
  </si>
  <si>
    <t>kpl.</t>
  </si>
  <si>
    <t>71</t>
  </si>
  <si>
    <t>INT-1-mont.-3</t>
  </si>
  <si>
    <t>C/ - doprava</t>
  </si>
  <si>
    <t>72</t>
  </si>
  <si>
    <t>INT-1-mont.-4</t>
  </si>
  <si>
    <t>D/ - montáž</t>
  </si>
  <si>
    <t>kotvící prvek 500/600</t>
  </si>
  <si>
    <t>kotvící prvek 500/600, koncový, rohový</t>
  </si>
  <si>
    <t>nerezové lano 6 mm</t>
  </si>
  <si>
    <t>systémové montážní lano 25m</t>
  </si>
  <si>
    <t>technický dozor a závěrečná revize</t>
  </si>
  <si>
    <t>Zařízení proti pádu - BOZP</t>
  </si>
  <si>
    <t>oprava obkladu:330,0</t>
  </si>
  <si>
    <t>ztratné:2%</t>
  </si>
  <si>
    <t>ztratné:5%</t>
  </si>
  <si>
    <t>Lišta nerezová přechodová, vč. dodávky lišty</t>
  </si>
  <si>
    <t>R77 19-11</t>
  </si>
  <si>
    <t>PVC zátěžové tř.34:</t>
  </si>
  <si>
    <t>PVC zátěžové tř.34 antistatik:</t>
  </si>
  <si>
    <t>Soklík profil z měkčeného PVC</t>
  </si>
  <si>
    <t>M77-6001</t>
  </si>
  <si>
    <t>M76-6002</t>
  </si>
  <si>
    <t>M76-6003</t>
  </si>
  <si>
    <t>M76-6004</t>
  </si>
  <si>
    <t>Lepení povlakových podlah z pásů PVC, vč. svařování</t>
  </si>
  <si>
    <t>776 52-1100.VL1</t>
  </si>
  <si>
    <t>776 10-1121.VL1</t>
  </si>
  <si>
    <t xml:space="preserve">Provedení penetrace podkladu, vč. dodání penetrace </t>
  </si>
  <si>
    <t>Pripojovací a odpadní potrubí - plastový kanalizacní systém HT-PP, vcetne tvarovek a upevnení (splašková kanalizace, kondenzát od VZT jednotek) O50</t>
  </si>
  <si>
    <t>721-1-04</t>
  </si>
  <si>
    <t>Pripojovací a odpadní potrubí - plastový kanalizacní systém HT-PP, vcetne tvarovek a upevnení (splašková kanalizace, kondenzát od VZT jednotek) O75</t>
  </si>
  <si>
    <t>721-1-05</t>
  </si>
  <si>
    <t>Pripojovací a odpadní potrubí - plastový kanalizacní systém HT-PP, vcetne tvarovek a upevnení (splašková kanalizace, kondenzát od VZT jednotek) O100</t>
  </si>
  <si>
    <t>721-1-06</t>
  </si>
  <si>
    <t>Světlík střešní kompletní - nosná kce, zasklení pevná a otevíravé, čidla</t>
  </si>
  <si>
    <t>R95 21-77</t>
  </si>
  <si>
    <t>Zařízení  proti pádu - BOZP</t>
  </si>
  <si>
    <t>výkres střechy, vč. zapravení krytiny kolem kotev</t>
  </si>
  <si>
    <t>výkres střechy</t>
  </si>
  <si>
    <t>Montáž dle soupisu</t>
  </si>
  <si>
    <t>Systém archivovace kompletní</t>
  </si>
  <si>
    <t>777 31-5186.VL1</t>
  </si>
  <si>
    <t>R78 11-20</t>
  </si>
  <si>
    <t>dle tabulky na výkresech tvaru 1PP-5NP</t>
  </si>
  <si>
    <t>stěny vstupní markýzy:5,76</t>
  </si>
  <si>
    <t>přesná identifikace polohy (místnost, podlaží, způsob výpočtu)</t>
  </si>
  <si>
    <t>Přístroje v provozu</t>
  </si>
  <si>
    <t xml:space="preserve">Snímač teploty do potrubí ÚT, vč. ochranné jímky z mosazi a návarku G1/2", rozsah -30 až 150 st.C, el. výstup Ni 1000
</t>
  </si>
  <si>
    <t>ks</t>
  </si>
  <si>
    <t>61.1a,b</t>
  </si>
  <si>
    <t>61.2a,b</t>
  </si>
  <si>
    <t>Trojcestný regulační ventil ventil DN 40, PN 6, kv=25, s el. servopohonem, ovl. 0-10 V DC, nap. 24 V AC</t>
  </si>
  <si>
    <t>Tlačítko Total Stop,provedení na stěnu, skříňka plast, aretace, hřibový knoflík, barva červená</t>
  </si>
  <si>
    <t>kotelna 1.pp, m.č. 0.12</t>
  </si>
  <si>
    <t>MPx</t>
  </si>
  <si>
    <t>M10.7</t>
  </si>
  <si>
    <t>Připojení ventilátoru 1f - dle rozvaděče RA2</t>
  </si>
  <si>
    <t>šatna 1.pp, m.č. 0.41</t>
  </si>
  <si>
    <t>TR2</t>
  </si>
  <si>
    <t>Připojení signálů z trafa TR2</t>
  </si>
  <si>
    <t>rozvodna VN 1.pp, m.č. 0.18</t>
  </si>
  <si>
    <t>Snímač teploty do VZT potrubí, vč. upevňovací příruby, rozsah -30 až 150 st.C                                                     el. výstup Ni 1000</t>
  </si>
  <si>
    <t xml:space="preserve">Snímač teploty příložný, vč. upevňovací pásky a vodivé pasty                                                     rozsah -30 až 130 st.C, el. výstup Ni 1000
</t>
  </si>
  <si>
    <t>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 náklady na zajištění provozu investora</t>
  </si>
  <si>
    <t>násyp pod objekt:632,9</t>
  </si>
  <si>
    <t>Pripojovací a odpadní potrubí - plastový kanalizacní systém HT-PP, vcetne tvarovek a upevnení (splašková kanalizace, kondenzát od VZT jednotek)O40</t>
  </si>
  <si>
    <t>721-1-03</t>
  </si>
  <si>
    <t>vyrovnávací schodiště vnitřní:3,65</t>
  </si>
  <si>
    <t>434 35-1141.R00</t>
  </si>
  <si>
    <t xml:space="preserve">Bednění stupňů přímočarých - zřízení </t>
  </si>
  <si>
    <t>vyrovnávací schodiště vnitřní:17,64</t>
  </si>
  <si>
    <t>434 35-1142.R00</t>
  </si>
  <si>
    <t xml:space="preserve">Bednění stupňů přímočarých - odstranění </t>
  </si>
  <si>
    <t>61</t>
  </si>
  <si>
    <t>Upravy povrchů vnitřní</t>
  </si>
  <si>
    <t>stěny - skladba We22:33,46*2</t>
  </si>
  <si>
    <t>612 48-1211.RT2</t>
  </si>
  <si>
    <t>Montáž výztužné sítě (perlinky) do stěrky-stěny včetně výztužné sítě a stěrkového tmelu</t>
  </si>
  <si>
    <t>62</t>
  </si>
  <si>
    <t>Upravy povrchů vnější</t>
  </si>
  <si>
    <t>Kontaktní zateplovací systémy jsou vč. doplňkových systémových prvků</t>
  </si>
  <si>
    <t>622 45-1131.R00</t>
  </si>
  <si>
    <t xml:space="preserve">Omítka vnější stěn, MC, hladká, složitost 1 - 2 </t>
  </si>
  <si>
    <t>622 31-1732.VL1</t>
  </si>
  <si>
    <t>622 31-1735.VL1</t>
  </si>
  <si>
    <t>Zatepl.syst., fasáda, miner.desky KV 150 mm s omítkou silikonovou</t>
  </si>
  <si>
    <t>622 31-1737.VL1</t>
  </si>
  <si>
    <t>Pripojovací a odpadní potrubí - plastový kanalizacní systém HT-PP, vcetne tvarovek a upevnení (splašková kanalizace, kondenzát od VZT jednotek)O125</t>
  </si>
  <si>
    <t>721-1-07</t>
  </si>
  <si>
    <t>(1.NP - 5.NP)</t>
  </si>
  <si>
    <t>721-1-08</t>
  </si>
  <si>
    <t>Svodné potrubí splaškové kanalizace zavěšené pod stropem 1.PP -plastový kanalizacní systém HT-PP, vcetne tvarovek a upevnení o32</t>
  </si>
  <si>
    <t>Svodné potrubí splaškové kanalizace zavěšené pod stropem 1.PP -plastový kanalizacní systém HT-PP, vcetne tvarovek a upevnení o40</t>
  </si>
  <si>
    <t>Svodné potrubí splaškové kanalizace zavěšené pod stropem 1.PP -plastový kanalizacní systém HT-PP, vcetne tvarovek a upevnení o50</t>
  </si>
  <si>
    <t>Svodné potrubí splaškové kanalizace zavěšené pod stropem 1.PP -plastový kanalizacní systém HT-PP, vcetne tvarovek a upevnení o75</t>
  </si>
  <si>
    <t>Svodné potrubí splaškové kanalizace zavěšené pod stropem 1.PP -plastový kanalizacní systém HT-PP, vcetne tvarovek a upevnení o100</t>
  </si>
  <si>
    <t>Svodné potrubí splaškové kanalizace zavěšené pod stropem 1.PP -plastový kanalizacní systém HT-PP, vcetne tvarovek a upevnení o125</t>
  </si>
  <si>
    <t>Svodné potrubí splaškové kanalizace zavěšené pod stropem 1.PP -plastový kanalizacní systém HT-PP, vcetne tvarovek a upevnení o150</t>
  </si>
  <si>
    <t>721-1-09</t>
  </si>
  <si>
    <t>Plastové potrubí pro uložení do zeme -  PVC-KG SN8, vcetne tvarovek a upevneníDN100</t>
  </si>
  <si>
    <t>v zemi</t>
  </si>
  <si>
    <t>721-1-10</t>
  </si>
  <si>
    <t>Plastové potrubí pro uložení do zeme -  PVC-KG SN8, vcetne tvarovek a upevnení DN125</t>
  </si>
  <si>
    <t>721-1-11</t>
  </si>
  <si>
    <t>Plastové potrubí pro uložení do zeme - PVC-KG SN8, vcetne tvarovek a upevnení DN150</t>
  </si>
  <si>
    <t>721-1-12</t>
  </si>
  <si>
    <t>Plastové potrubí pro uložení do zeme -  PVC-KG SN8, vcetne tvarovek a upevnení DN200</t>
  </si>
  <si>
    <t>721-1-13</t>
  </si>
  <si>
    <t>Plastové potrubí z HDPE 100 SDR 11, vcetne tvarovek a upevnení, spojované svarováním natupo popr, elektrotvarovkami výtlacná potrubí precerpávycích zarízení v 1.PP O40x3,7</t>
  </si>
  <si>
    <t>721-1-14</t>
  </si>
  <si>
    <t>Plastové potrubí z HDPE 100 SDR 11, vcetne tvarovek a upevnení, spojované svarováním natupo popr, elektrotvarovkami výtlacná potrubí precerpávycích zarízení v 1.PP O63x5,8</t>
  </si>
  <si>
    <t>(1.PP,1.NP)</t>
  </si>
  <si>
    <t>721-1-15</t>
  </si>
  <si>
    <t>Plastová podlahová vpust s nerezovým rámeckem a mrížkou, se suchou zápachovou uzáverkou DN50</t>
  </si>
  <si>
    <t>Plastová podlahová vpust s nerezovým rámeckem a mrížkou, se suchou zápachovou uzáverkou DN100</t>
  </si>
  <si>
    <t>721-1-16</t>
  </si>
  <si>
    <t>Plastový strešní vtok se spodním odtokem v provedení s elektrickým vyhríváním DN100</t>
  </si>
  <si>
    <t>strechy</t>
  </si>
  <si>
    <t>Plastový strešní vtok se spodním odtokem v provedení s elektrickým vyhríváním DN125</t>
  </si>
  <si>
    <t>721-1-17</t>
  </si>
  <si>
    <t>Plastová ventilacní hlavice - souprava, pro potrubí DN70-DN100</t>
  </si>
  <si>
    <t>721-1-18</t>
  </si>
  <si>
    <t>stropy 1PP - obklad R16:477,13</t>
  </si>
  <si>
    <t>aku obklad Ap12:142,69</t>
  </si>
  <si>
    <t>Instalace mulčovací plachetky do prostoru zapojených výsadeb</t>
  </si>
  <si>
    <t>Instalace kokosové rohože do prostoru zapojených výsadeb</t>
  </si>
  <si>
    <t>Mulčování zapojených výsadeb (tl. 7cm)</t>
  </si>
  <si>
    <t>Mulčovací kůra - výběrová včetně dopravy</t>
  </si>
  <si>
    <t>Mulčovací plachetka 50g/m2</t>
  </si>
  <si>
    <t>Kokosová rohož K700 včetně kovových skob</t>
  </si>
  <si>
    <t xml:space="preserve">Podhled SDK,ocel.dvouúrov.křížový rošt,1x RBI 12,5 </t>
  </si>
  <si>
    <t>Samost.pož.předěl, kov.kce.CD, deska 2x RF 12,5 mm vč. izolace MV tl. 40 mm (obj.hm. &gt; 40 kg/m3)</t>
  </si>
  <si>
    <t>podhled - skladba R5:10,5</t>
  </si>
  <si>
    <t>podhled - skladba R15:16,67</t>
  </si>
  <si>
    <t>430 32-1314.R00</t>
  </si>
  <si>
    <t xml:space="preserve">Schodišťové konstrukce, železobeton C 20/25 </t>
  </si>
  <si>
    <t>Zařízení 109.02 – Větrání rozvodny 5.22</t>
  </si>
  <si>
    <t>109.02 EF</t>
  </si>
  <si>
    <t>Radiální kovový ventilátor do kruhového potrubí ø 315 mm, množství odváděného vzduchu 350 m3/h, tlak 80 Pa</t>
  </si>
  <si>
    <t>Tlumič hluku do kruhového potrubí ø 160 mm/600mm</t>
  </si>
  <si>
    <t>Mřížka na konec potrubí  ø 160 mm</t>
  </si>
  <si>
    <t>Montáž zařízení 109.02</t>
  </si>
  <si>
    <t>Protipožární klapka 280x200 se servopohonem, napájení 230 V</t>
  </si>
  <si>
    <t>Protipožární klapka 225x200 se servopohonem, napájení 230 V</t>
  </si>
  <si>
    <t>Motoricky ovládaná uzavírací klapka 500x200 s přípravou pro servopohon</t>
  </si>
  <si>
    <t>Přívodní vyústka 200x100 s regulací R2</t>
  </si>
  <si>
    <t>Přívodní vyústka 280x100 s regulací R2</t>
  </si>
  <si>
    <t>Radiální ventilátor do čtyřhranného potrubí, množství vzduchu 900 m3/h, tlak 350 Pa</t>
  </si>
  <si>
    <t xml:space="preserve"> - pružné spojky do čtyřhranného potrubí 600x300 </t>
  </si>
  <si>
    <t>Zatepl.syst., fasáda, miner.desky KV 200 mm zakončený stěrkou s výztužnou tkaninou</t>
  </si>
  <si>
    <t>stěny - skladba We16:294,39</t>
  </si>
  <si>
    <t>622 31-1512.VL1</t>
  </si>
  <si>
    <t xml:space="preserve">Izolace suterénu  PERIMETR tl. 100 mm, bez PÚ </t>
  </si>
  <si>
    <t>622 31-1515.VL1</t>
  </si>
  <si>
    <t xml:space="preserve">Izolace suterénu  PERIMETR tl. 140 mm, bez PÚ </t>
  </si>
  <si>
    <t>622 47-2162.VL1</t>
  </si>
  <si>
    <t>63</t>
  </si>
  <si>
    <t>Podlahy a podlahové konstrukce</t>
  </si>
  <si>
    <t>631 31-2611.R00</t>
  </si>
  <si>
    <t xml:space="preserve">Mazanina betonová tl. 5 - 8 cm C 16/20 </t>
  </si>
  <si>
    <t>podlaha - skladba P1:0,055*52,69</t>
  </si>
  <si>
    <t>podlaha - skladba P2:0,055*26,89</t>
  </si>
  <si>
    <t>899104211</t>
  </si>
  <si>
    <t>Demontáž poklopu litinových nebo ocelových vcetne rámu hmotnosti pres 150 kg</t>
  </si>
  <si>
    <t>899331111</t>
  </si>
  <si>
    <t>Výšková úprava ulicního vstupu nebo vpusti do 200 mm zvýšením poklopu</t>
  </si>
  <si>
    <t>899620161</t>
  </si>
  <si>
    <t>Obetonování plastové šachty z polypropylenu betonem prostým tr. C 30/37 otevrený výkop</t>
  </si>
  <si>
    <t>demontáž stávajících šachet</t>
  </si>
  <si>
    <t xml:space="preserve">přepojení stáv. potrubí do nových šachet nebo na nové potrubí </t>
  </si>
  <si>
    <t xml:space="preserve">    D4 - 998 Presun hmot</t>
  </si>
  <si>
    <t>998276101</t>
  </si>
  <si>
    <t>Presun hmot pro trubní vedení z trub z plastických hmot otevrený výkop</t>
  </si>
  <si>
    <t xml:space="preserve">    D6 - 711 - Izolace proti vode</t>
  </si>
  <si>
    <t>628311160</t>
  </si>
  <si>
    <t>pás težký asfaltovaný IPA400/H-PE S40</t>
  </si>
  <si>
    <t>711461103</t>
  </si>
  <si>
    <t>Provedení izolace proti tlakové vode vodorovné fólií prilepenou v plné ploše</t>
  </si>
  <si>
    <t>M - Práce a dodávky M</t>
  </si>
  <si>
    <t xml:space="preserve">    35-M - 35-M Montáž vodohospodárských zarízení</t>
  </si>
  <si>
    <t>350340357r007</t>
  </si>
  <si>
    <t>Montáž a dodávka akumulacní nádrž AS REWA 8 EO/PB, prumer 2470 mm, výška 3000 mm vcetne filtru AS-Purain 200</t>
  </si>
  <si>
    <t xml:space="preserve">    722 - Zdravotechnika - vnitřní vodovod</t>
  </si>
  <si>
    <t>722-1-01</t>
  </si>
  <si>
    <t>(1.NP, 2.NP, 3.NP, 4NP)</t>
  </si>
  <si>
    <t>Plastový kalich s mechanickou zápachovou uzávěrkou pro odvodnění oddělovacích armatur DN32</t>
  </si>
  <si>
    <t>721-1-20</t>
  </si>
  <si>
    <t>Izolace trubek – PE návlekové trubice -  pro medené potrubí O15</t>
  </si>
  <si>
    <t>(1.PP – 5.NP)</t>
  </si>
  <si>
    <t>722-1-11</t>
  </si>
  <si>
    <t>Izolace trubek – PE návlekové trubice - pro medené potrubí  O22</t>
  </si>
  <si>
    <t>722-1-12</t>
  </si>
  <si>
    <t>Izolace trubek – PE návlekové trubice - pro medené potrubí  O28</t>
  </si>
  <si>
    <t>722-1-13</t>
  </si>
  <si>
    <t>Izolace trubek – PE návlekové trubice - pro medené potrubí  O35</t>
  </si>
  <si>
    <t>722-1-14</t>
  </si>
  <si>
    <t>Izolace trubek – PE návlekové trubice - pro medené potrubí  O42</t>
  </si>
  <si>
    <t>722-1-15</t>
  </si>
  <si>
    <t>Izolace trubek – PE návlekové trubice - pro medené potrubí  O54</t>
  </si>
  <si>
    <t>(1.NP – 2.NP)</t>
  </si>
  <si>
    <t>722-1-16</t>
  </si>
  <si>
    <t>Izolace trubek – PE návlekové trubice - pro medené potrubí  O76</t>
  </si>
  <si>
    <t>722-1-17</t>
  </si>
  <si>
    <t>Izolace trubek – PE návlekové trubice - pro medené potrubí  O89</t>
  </si>
  <si>
    <t>722-1-18</t>
  </si>
  <si>
    <t>Kulový kohout pruchozí pro pitnou vodu PN 10DN15</t>
  </si>
  <si>
    <t>722-1-19</t>
  </si>
  <si>
    <t>Kulový kohout pruchozí pro pitnou vodu PN 10DN20</t>
  </si>
  <si>
    <t>(1.PP - 2.NP)</t>
  </si>
  <si>
    <t>722-1-20</t>
  </si>
  <si>
    <t>Kulový kohout pruchozí pro pitnou vodu PN 10DN25</t>
  </si>
  <si>
    <t>(1.NP - 4.NP)</t>
  </si>
  <si>
    <t>722-1-21</t>
  </si>
  <si>
    <t>Kulový kohout pruchozí pro pitnou vodu PN 10DN40</t>
  </si>
  <si>
    <t>722-1-22</t>
  </si>
  <si>
    <t>Kulový kohout pruchozí pro pitnou vodu PN 10 s vypouštenímDN15</t>
  </si>
  <si>
    <t>722-1-23</t>
  </si>
  <si>
    <t>Kulový kohout pruchozí pro pitnou vodu PN 10 s vypouštenímDN20</t>
  </si>
  <si>
    <t>(1.PP,1.NP, 3NP)</t>
  </si>
  <si>
    <t>722-1-24</t>
  </si>
  <si>
    <t>Kulový kohout pruchozí pro pitnou vodu PN 10 s vypouštenímDN25</t>
  </si>
  <si>
    <t>722-1-25</t>
  </si>
  <si>
    <t>Kulový kohout pruchozí pro pitnou vodu PN 10 s vypouštenímDN32</t>
  </si>
  <si>
    <t>722-1-26</t>
  </si>
  <si>
    <t>Kulový kohout pruchozí pro pitnou vodu PN 10 s vypouštenímDN40</t>
  </si>
  <si>
    <t xml:space="preserve">
(1.PP)</t>
  </si>
  <si>
    <t>722-1-27</t>
  </si>
  <si>
    <t>Kulový kohout pruchozí pro pitnou vodu PN 10 s vypouštenímDN65</t>
  </si>
  <si>
    <t>722-1-28</t>
  </si>
  <si>
    <t>Kulový kohout pruchozí pro pitnou vodu PN 10 s vypouštenímDN65DN80</t>
  </si>
  <si>
    <t>722-1-29</t>
  </si>
  <si>
    <t>Uzavírací, vypouštecí a vyvažovací ventil cirkulace DN15</t>
  </si>
  <si>
    <t>722-1-30</t>
  </si>
  <si>
    <t>Uzavírací, vypouštecí a vyvažovací ventil cirkulace DN32</t>
  </si>
  <si>
    <t>(1.NP)</t>
  </si>
  <si>
    <t>722-1-31</t>
  </si>
  <si>
    <t>Uzavírací, vypouštecí a vyvažovací ventil cirkulace DN40</t>
  </si>
  <si>
    <t>722-1-32</t>
  </si>
  <si>
    <t>Výtokový ventil DN15 na studenou vodu chromovaný (u pisoáru)</t>
  </si>
  <si>
    <t>722-1-33</t>
  </si>
  <si>
    <t>ODVODNÍ POTRUBÍ Z OCELOVÉHO POZINK. PLECHU, E 600 single, těsnosti C, včetně kotvení potrubí, tvarovek, úhelníkových přírub a teplotně odolného těsnění</t>
  </si>
  <si>
    <t xml:space="preserve"> 3.1</t>
  </si>
  <si>
    <t>300 x 600 mm</t>
  </si>
  <si>
    <t xml:space="preserve"> 3.2</t>
  </si>
  <si>
    <t>600 x 600 mm</t>
  </si>
  <si>
    <t xml:space="preserve"> 3.3</t>
  </si>
  <si>
    <t>VYÚSTKY V POTRUBÍ - Sací mřížka s rámem z nehořlavého materiálu s minimální propustností 70%, např. pletivo s oky 10/10mm</t>
  </si>
  <si>
    <t xml:space="preserve"> 4.1</t>
  </si>
  <si>
    <t>Tepelně izolační střešní kouřová klapka, certifikovaná del EN 12101-2, servopohon 230V; min. propustnost 70%, včetně mřížky a snímačů koncové polohy</t>
  </si>
  <si>
    <t>428,0*0,30*0,1; rýha pod úrovní zemní pláně pro osazení obrubníků, převod z m na m3</t>
  </si>
  <si>
    <t>132201109</t>
  </si>
  <si>
    <t>Příplatek za lepivost k hloubení rýh š do 600 mm v hornině tř. 3</t>
  </si>
  <si>
    <t>Hloubení zapažených i nezapažených rýh šířky do 600 mm 
  s urovnáním dna do předepsaného profilu a spádu
  v hornině tř. 3
  Příplatek k cenám
    za lepivost horniny tř. 3</t>
  </si>
  <si>
    <t>12,840*0,30; předpoklad 30% lepivosti, fakturace dle skutečnosti</t>
  </si>
  <si>
    <t>Vodorovné přemístění do 500 m výkopku/sypaniny z horniny tř. 1 až 4</t>
  </si>
  <si>
    <t>Vodorovné přemístění výkopku nebo sypaniny po suchu 
  na obvyklém dopravním prostředku, bez naložení výkopku, avšak se složením bez rozhrnutí
  z horniny tř. 1 až 4 na vzdálenost
    přes 50 do 500 m</t>
  </si>
  <si>
    <t>8,560; odvoz zeminy na mezideponii</t>
  </si>
  <si>
    <t>8,560; odvoz zeminy z mezideponie na místo uložení</t>
  </si>
  <si>
    <t>162701105</t>
  </si>
  <si>
    <t>Vodorovné přemístění do 10000 m výkopku/sypaniny z horniny tř. 1 až 4</t>
  </si>
  <si>
    <t>204,0*0,25; výměna zeminy pro sanaci, pokud bude na základě geologického průzkumu nebo zkoušek únosnosti vyžádána</t>
  </si>
  <si>
    <t>5,5*17,0; výkop pro anglický dvorek</t>
  </si>
  <si>
    <t>122202209</t>
  </si>
  <si>
    <t>Příplatek k odkopávkám a prokopávkám pro silnice v hornině tř. 3 za lepivost</t>
  </si>
  <si>
    <t>Odkopávky a prokopávky nezapažené pro silnice 
  s přemístěním výkopku v příčných profilech na vzdálenost do 15 m nebo s naložením na dopravní
  prostředek
  v hornině tř. 3
  Příplatek k cenám
    za lepivost horniny tř. 3</t>
  </si>
  <si>
    <t>234,500*0,30; předpokládaná 30% lepivost, fakturace dle skutečnosti</t>
  </si>
  <si>
    <t>132201102</t>
  </si>
  <si>
    <t>Hloubení rýh š do 600 mm v hornině tř. 3 objemu přes 100 m3</t>
  </si>
  <si>
    <t>Hloubení zapažených i nezapažených rýh šířky do 600 mm 
  s urovnáním dna do předepsaného profilu a spádu
  v hornině tř. 3
    přes 100 m3</t>
  </si>
  <si>
    <t>Kabel CSKH-V(J) 4x25</t>
  </si>
  <si>
    <t>3.2.10</t>
  </si>
  <si>
    <t>Kabel CSKH-V(J) 4x6</t>
  </si>
  <si>
    <t>3.2.11</t>
  </si>
  <si>
    <t>Kabel CSKH-V(J) 4x4</t>
  </si>
  <si>
    <t>3.2.12</t>
  </si>
  <si>
    <t>Kabel CSKH-V 7x1,5</t>
  </si>
  <si>
    <t>3.3.</t>
  </si>
  <si>
    <t xml:space="preserve">Sběrnice </t>
  </si>
  <si>
    <t>3.3.1</t>
  </si>
  <si>
    <t xml:space="preserve">SHKFH-R 4x2x0,8 </t>
  </si>
  <si>
    <t>3.4.</t>
  </si>
  <si>
    <t>Ochranné pospojení</t>
  </si>
  <si>
    <t>3.4.1</t>
  </si>
  <si>
    <t>Kabel CYA 120 zž</t>
  </si>
  <si>
    <t>3.4.2</t>
  </si>
  <si>
    <t>Kabel CYA 35 zž</t>
  </si>
  <si>
    <t>3.4.3</t>
  </si>
  <si>
    <t>Kabel CYA 25 zž</t>
  </si>
  <si>
    <t>3.4.4</t>
  </si>
  <si>
    <t>Kabel CYA 16 zž</t>
  </si>
  <si>
    <t>3.4.5</t>
  </si>
  <si>
    <t>Kabel CYA 10 zž</t>
  </si>
  <si>
    <t>3.4.6</t>
  </si>
  <si>
    <t>Vytrhání obrub 
  s vybouráním lože, s přemístěním hmot na skládku na vzdálenost do 3 m nebo s naložením na
  dopravní prostředek
    záhonových</t>
  </si>
  <si>
    <t>2*25,0+2*10,0+8,0+11,0+6,0+10,0+2*40,0+13,0+2*12,0+9,0; viz příloha č.0030 Situace</t>
  </si>
  <si>
    <t>předpokládá se 10 % obrubníků očistit a použít zpět, zbytek se odveze do skladu investora</t>
  </si>
  <si>
    <t>122101401</t>
  </si>
  <si>
    <t>Vykopávky v zemníku na suchu v hornině tř. 1 a 2 objem do 100 m3</t>
  </si>
  <si>
    <t>Vykopávky v zemnících na suchu 
  s přehozením výkopku na vzdálenost do 3 m nebo s naložením na dopravní prostředek
  v horninách tř. 1 a 2
    do 100 m3</t>
  </si>
  <si>
    <t>8,560; naložení zeminy na mezideponii na dopravní prostředek</t>
  </si>
  <si>
    <t>122202201</t>
  </si>
  <si>
    <t>Odkopávky a prokopávky nezapažené pro silnice objemu do 100 m3 v hornině tř. 3</t>
  </si>
  <si>
    <t>Odkopávky a prokopávky nezapažené pro silnice 
  s přemístěním výkopku v příčných profilech na vzdálenost do 15 m nebo s naložením na dopravní
  prostředek
  v hornině tř. 3
    do 100 m3</t>
  </si>
  <si>
    <t>450,0*0,2; viz přílohy č. 3001 a 3004 až 3006</t>
  </si>
  <si>
    <t>Přívodní vyústka 325x825</t>
  </si>
  <si>
    <t>č.m. 4.55, 4.NP</t>
  </si>
  <si>
    <t>č.m. 3.65, 3.NP</t>
  </si>
  <si>
    <t>č.m. 2.62, 2.NP</t>
  </si>
  <si>
    <t>č.m. 1.68, 1.NP</t>
  </si>
  <si>
    <t>stoupačka</t>
  </si>
  <si>
    <t>Montáž zařízení 111.01</t>
  </si>
  <si>
    <t>111.02 FV</t>
  </si>
  <si>
    <t>Radiální ventilátor do čtyřhranného potrubí 600x350, množství přiváděného vzduchu 3200 m3/h, tlak 250 Pa</t>
  </si>
  <si>
    <t>č.m. 1.79, 1.NP</t>
  </si>
  <si>
    <t>Uzavírací klapka těsná pro ovládání servopohonem 600*350; servopohon dodávkou MaR</t>
  </si>
  <si>
    <t>Mřížka na konec potrubí 600x350</t>
  </si>
  <si>
    <t>Přetlaková klapka s regulovaným otevřením 1005x345; otevírací přetlak 50 Pa</t>
  </si>
  <si>
    <t>č.m. 4.60, 4.NP</t>
  </si>
  <si>
    <t>Protidešťová žaluzie pro osazení do zdiva 600x350</t>
  </si>
  <si>
    <t>Fasáda 1.NP</t>
  </si>
  <si>
    <t>Protidešťová žaluzie pro osazení do zdiva 1000x400</t>
  </si>
  <si>
    <t>Fasáda 4.NP</t>
  </si>
  <si>
    <t>Čtyřhranné potrubí – 600x250</t>
  </si>
  <si>
    <t>Montáž zařízení 111.02</t>
  </si>
  <si>
    <t>111.03 FV</t>
  </si>
  <si>
    <t>Radiální ventilátor do čtyřhranného potrubí 600x300, množství příváděného vzduchu 2300 m3/h, tlak 300 Pa</t>
  </si>
  <si>
    <t>č.m. 1.66, 1.NP</t>
  </si>
  <si>
    <t>Uzavírací klapka těsná pro ovládání servopohonem 600*300; servopohon dodávkou MaR</t>
  </si>
  <si>
    <t>Protidešťová žaluzie 500x630</t>
  </si>
  <si>
    <t>č.m. 0.38 1.NP</t>
  </si>
  <si>
    <t>Montáž zařízení 111.03</t>
  </si>
  <si>
    <t>Zařízení 112 – Dveřní clona</t>
  </si>
  <si>
    <t>112.01 DC</t>
  </si>
  <si>
    <t>Dveřní clona délky 2,0 m pro dveře do výšky 3,0 metru s vodním ohřevem, včetně závěsů a ovládací skříňky</t>
  </si>
  <si>
    <t>č.m. 1.04, 1.NP</t>
  </si>
  <si>
    <t>Montáž zařízení 112</t>
  </si>
  <si>
    <r>
      <t>m</t>
    </r>
    <r>
      <rPr>
        <vertAlign val="superscript"/>
        <sz val="11"/>
        <color indexed="8"/>
        <rFont val="Arial CE"/>
        <family val="2"/>
      </rPr>
      <t>2</t>
    </r>
  </si>
  <si>
    <r>
      <t xml:space="preserve"> m</t>
    </r>
    <r>
      <rPr>
        <vertAlign val="superscript"/>
        <sz val="11"/>
        <color indexed="8"/>
        <rFont val="Arial CE"/>
        <family val="2"/>
      </rPr>
      <t>2</t>
    </r>
  </si>
  <si>
    <r>
      <t xml:space="preserve">Potrubí spiro </t>
    </r>
    <r>
      <rPr>
        <sz val="11"/>
        <color indexed="8"/>
        <rFont val="Arial"/>
        <family val="2"/>
      </rPr>
      <t>ø 280 mm včetně tvarovek</t>
    </r>
  </si>
  <si>
    <r>
      <t xml:space="preserve">Potrubí spiro </t>
    </r>
    <r>
      <rPr>
        <sz val="11"/>
        <color indexed="8"/>
        <rFont val="Arial"/>
        <family val="2"/>
      </rPr>
      <t>ø 250 mm včetně tvarovek</t>
    </r>
  </si>
  <si>
    <r>
      <t xml:space="preserve">Potrubí spiro </t>
    </r>
    <r>
      <rPr>
        <sz val="11"/>
        <color indexed="8"/>
        <rFont val="Arial"/>
        <family val="2"/>
      </rPr>
      <t>ø 200 mm včetně tvarovek</t>
    </r>
  </si>
  <si>
    <r>
      <t xml:space="preserve">Potrubí spiro </t>
    </r>
    <r>
      <rPr>
        <sz val="11"/>
        <color indexed="8"/>
        <rFont val="Arial"/>
        <family val="2"/>
      </rPr>
      <t>ø 180 mm včetně tvarovek</t>
    </r>
  </si>
  <si>
    <r>
      <t xml:space="preserve">Potrubí spiro </t>
    </r>
    <r>
      <rPr>
        <sz val="11"/>
        <color indexed="8"/>
        <rFont val="Arial"/>
        <family val="2"/>
      </rPr>
      <t>ø 160 mm včetně tvarovek</t>
    </r>
  </si>
  <si>
    <r>
      <t xml:space="preserve">Potrubí spiro </t>
    </r>
    <r>
      <rPr>
        <sz val="11"/>
        <color indexed="8"/>
        <rFont val="Arial"/>
        <family val="2"/>
      </rPr>
      <t>ø 140 mm včetně tvarovek</t>
    </r>
  </si>
  <si>
    <r>
      <t xml:space="preserve">Potrubí spiro </t>
    </r>
    <r>
      <rPr>
        <sz val="11"/>
        <color indexed="8"/>
        <rFont val="Arial"/>
        <family val="2"/>
      </rPr>
      <t>ø 125 mm včetně tvarovek</t>
    </r>
  </si>
  <si>
    <r>
      <t xml:space="preserve">Potrubí spiro </t>
    </r>
    <r>
      <rPr>
        <sz val="11"/>
        <color indexed="8"/>
        <rFont val="Arial"/>
        <family val="2"/>
      </rPr>
      <t>ø 100 mm včetně tvarovek</t>
    </r>
  </si>
  <si>
    <t>Z15- podlahový rošt se zábradlím + schodišťový stupeň pozinkováno, DOD+MT</t>
  </si>
  <si>
    <t xml:space="preserve">Nátěr syntet. klempířských kcí, 2xZ + 1x vrchní </t>
  </si>
  <si>
    <t>oplechování K9.1, K9.2, K9.3, K10, K11, K12, K13, K14, K15:</t>
  </si>
  <si>
    <t>1,15*5,550+0,54*5,650+0,460*1,70+0,710*123,82</t>
  </si>
  <si>
    <t>0,760*42,47+1,050*21,19+0,860*5,56+0,810*135,26</t>
  </si>
  <si>
    <t>0,840*62,17</t>
  </si>
  <si>
    <t>Příplatek k vodorovnému přemístění výkopku/sypaniny z horniny tř. 1 až 4 ZKD 1000 m přes 10000 m</t>
  </si>
  <si>
    <t>Z20- žebřík exteriér žár. zinkován, DOD+MT</t>
  </si>
  <si>
    <t>Z21- žebřík exteriér žár. zinkován, DOD+MT</t>
  </si>
  <si>
    <t>Z22 - ocelová kce pro kotvení dveří, DOD+MT</t>
  </si>
  <si>
    <t>Z24.1 - konstrukce pro revizní otvor /2250x1000/ ve slunolamech otvíravý viz výkres, DOD+MT</t>
  </si>
  <si>
    <t>Z24.2 - konstrukce pro revizní otvor /2250/1000/ ve slunolamech otvíravý viz výkres, DOD+MT</t>
  </si>
  <si>
    <t>Z25- osazení montážních kotev do ŽB - pro výtah V1 a V2 a pro v3 ocel. nosníky viz výkres, DOD+MT</t>
  </si>
  <si>
    <t>Z27- nosný rám vč. kotvení, DOD+MT</t>
  </si>
  <si>
    <t>Z28 - kce pro zakrytí ventilátoru - z děrovaného plechu/4,5/m2  - nerez tl.1,2 mm , nosná kce z tenkostěnných profilů kotvená ke světlíku  viz výkres, DOD+MT</t>
  </si>
  <si>
    <t>Z29- nosná kce na uchycení ventilátoru OK opatřena požárním nátstřikem R15 -/4/ks viz výkres, DOD+MT</t>
  </si>
  <si>
    <t xml:space="preserve">Příplatek za každý měsíc použ.stříšky, k pol. 5013 </t>
  </si>
  <si>
    <t>944 94-5813.R00</t>
  </si>
  <si>
    <t xml:space="preserve">Demontáž záchytné stříšky H 4,5 m, šířky nad 2 m </t>
  </si>
  <si>
    <t>944 94-5013.R00</t>
  </si>
  <si>
    <t xml:space="preserve">Montáž záchytné stříšky H 4,5 m, šířky nad 2 m </t>
  </si>
  <si>
    <t>fasáda</t>
  </si>
  <si>
    <t>východní fasáda:100,0</t>
  </si>
  <si>
    <t>západní fasáda:55,0</t>
  </si>
  <si>
    <t>severní fasáda:90,0</t>
  </si>
  <si>
    <t>jižní fasáda:85,0</t>
  </si>
  <si>
    <t>R96 10-11</t>
  </si>
  <si>
    <t>R96 10-12</t>
  </si>
  <si>
    <t>R96 10-13</t>
  </si>
  <si>
    <t>R96 10-14</t>
  </si>
  <si>
    <t>R96 10-15</t>
  </si>
  <si>
    <t>R96 10-16</t>
  </si>
  <si>
    <t>R96 10-17</t>
  </si>
  <si>
    <t>R96 10-18</t>
  </si>
  <si>
    <t>R96 10-19</t>
  </si>
  <si>
    <t>R96 10-20</t>
  </si>
  <si>
    <t>R96 10-22</t>
  </si>
  <si>
    <t>R96 10-31</t>
  </si>
  <si>
    <t>R96 10-32</t>
  </si>
  <si>
    <t>R96 10-33</t>
  </si>
  <si>
    <t>R96 10-34</t>
  </si>
  <si>
    <t>R97 90-12</t>
  </si>
  <si>
    <t>Poplatek za uložení na skládku - kovy, sklo, ap.</t>
  </si>
  <si>
    <t>R97 90-13</t>
  </si>
  <si>
    <t>Poplatek za uložení na skládku - plasty, asfalty, ap.</t>
  </si>
  <si>
    <t>979 08-7311.R00</t>
  </si>
  <si>
    <t>Vodorovné přemístění suti nošením do 10 m</t>
  </si>
  <si>
    <t>podlaha - skladba P1, P4, P14</t>
  </si>
  <si>
    <t>stěny pod obklad</t>
  </si>
  <si>
    <t xml:space="preserve">Fólie hydroizolační zemní tl. 2,0 mm </t>
  </si>
  <si>
    <t>ztratné, přesahy 10%</t>
  </si>
  <si>
    <t>střecha - skladba St3:65,47*2</t>
  </si>
  <si>
    <t>geotextilie 500g/m2:</t>
  </si>
  <si>
    <t>geotextilie 300g/m2:</t>
  </si>
  <si>
    <t>Úprava pláně vyrovnáním výškových rozdílů
(1) v zářezech, (2) na násypech
  v hornině tř. 1 až 4
    se zhutněním</t>
  </si>
  <si>
    <t>134,0+221,0+19,0+64,0+100,0+25,0+159,0+45,0; viz příloha č. 0030 Situace, pod zámkovou dlažbou</t>
  </si>
  <si>
    <t>181951101</t>
  </si>
  <si>
    <t>Úprava pláně v hornině tř. 1 až 4 bez zhutnění</t>
  </si>
  <si>
    <t>Úprava pláně vyrovnáním výškových rozdílů 
  v hornině tř. 1 až 4
    bez zhutnění</t>
  </si>
  <si>
    <t>2121,0; viz příloha č. 0030 Situace, pod ohumusováním</t>
  </si>
  <si>
    <t>11: Přípravné práce</t>
  </si>
  <si>
    <t>111101111</t>
  </si>
  <si>
    <t>Odstranění ruderálního porostu s přemístěním do 20 m a naložením shrabků v rovině nebo svahu do 1:5</t>
  </si>
  <si>
    <t>1820,0; viz příloha č. 0030 Situace, odvoz shrabků na kompostárnu</t>
  </si>
  <si>
    <t>121103111</t>
  </si>
  <si>
    <t>Skrývka zemin schopných zúrodnění v rovině a svahu do 1:5</t>
  </si>
  <si>
    <t>Precerpávací box se dvema cerpadly s integrovanou zpetnou klapkou a uzáverem na výtlaku + Š DN100</t>
  </si>
  <si>
    <t>Kalové cerpadlo s plovákovým spínacem a zástrckou a zpetnou klapkou DN32 na výtlaku</t>
  </si>
  <si>
    <t>725-1-13</t>
  </si>
  <si>
    <t>Požární hydrant v nerezové skříni typ D19 D25 s tvarově stálou hadicí délky 30 m</t>
  </si>
  <si>
    <t>Systémové prvky</t>
  </si>
  <si>
    <t>Hlavní hodiny, vhodné pro řízení systémů jednotného času v rozsahu
do 100 ks podružných hodin</t>
  </si>
  <si>
    <t>Bateriový zdroj</t>
  </si>
  <si>
    <t>Přijímač radiosignálu DCF vč antény a připojného kabelu</t>
  </si>
  <si>
    <t>Podružné hodiny analogové, průměr 40 cm, kompletní  vč stropního závesu nebo boční konzole</t>
  </si>
  <si>
    <t>Podružné hodiny digitální, výška číslic 10 cm, barva dle interiéru CEMS</t>
  </si>
  <si>
    <t>kabel   CYSY 2x1.5</t>
  </si>
  <si>
    <t>Napájecí kabel   CXKH-R 2x1,5</t>
  </si>
  <si>
    <t>Krabice rozbočovací vč. svorkovnice</t>
  </si>
  <si>
    <t>Krabice rozbočovací vč. svorkovnice bezhalogenová</t>
  </si>
  <si>
    <t>Trubka ohebná průměr  16, pod omítku</t>
  </si>
  <si>
    <t>Trubka HFPP 16, pod omítku</t>
  </si>
  <si>
    <t>Instalace kabelových tras pod omítku (zasekat), stavební přípomoce</t>
  </si>
  <si>
    <t>Instalace podružných hodin</t>
  </si>
  <si>
    <t>Revize systému JČ</t>
  </si>
  <si>
    <t xml:space="preserve">server ACS bude využit stávající </t>
  </si>
  <si>
    <t>Řídící jednotka kontroly vstupu kompatibilní se stávajícím systémem ACS ĆZU CEMS/PEF</t>
  </si>
  <si>
    <t>FW pro řídící jednotku</t>
  </si>
  <si>
    <t>Řídící jednotka kompatibilní se stávajícím systémem ACS ĆZU CEMS/PEF vybavená reléovou kartou pro ovládání výtahuL</t>
  </si>
  <si>
    <t>bezkontaktní čtečka pro čipové karty standardu Mifare (iCLASS R10)</t>
  </si>
  <si>
    <t>Plech krycí pod čtečku</t>
  </si>
  <si>
    <t>Elektromechanický samozamykací zámek úzký s certifikátem pro dveře únikové, včetně komplet příslušenství (průchodky, arm hadice,systémový kabel)</t>
  </si>
  <si>
    <t>Elektromechanický samozamykací zámek pro dveře s požární odolností</t>
  </si>
  <si>
    <t>Elektrický otevírač pro dveře s požární odolností</t>
  </si>
  <si>
    <t>Kabelová průchodka</t>
  </si>
  <si>
    <t>magnetický kontakt ACS</t>
  </si>
  <si>
    <t xml:space="preserve">Spínaný zdroj 12V/10A s tepelnou a nadproudovou ochranou v kovovém krytu s prostorem pro akumulátor. </t>
  </si>
  <si>
    <t>Příprava pro kontrolu vstupu dveří (obsahuje kompletní zatrubkování zámku, čtečky a MK k rozbočné krabici umístěné nad podhledem)</t>
  </si>
  <si>
    <t>demontáž - čtečká stávajícího vstupu CEMS I vč. stávajícího vedení</t>
  </si>
  <si>
    <t>Napájecí kabel   CYSY 2x1</t>
  </si>
  <si>
    <t>Sděl. stíněný kabel  5×2×0,5, B2ca, s1, d0</t>
  </si>
  <si>
    <t>Instalace zámků</t>
  </si>
  <si>
    <t>Oživení systému, měření</t>
  </si>
  <si>
    <t>Zaimplementování systému ACS CEMS II do areálového systému ČZU</t>
  </si>
  <si>
    <t>Analýza, tvorba, a úprava SP</t>
  </si>
  <si>
    <t>Revize systému ACS</t>
  </si>
  <si>
    <t>Požární ucpávky</t>
  </si>
  <si>
    <t>Stavební přípomoce</t>
  </si>
  <si>
    <t>Rack SCS stojanový, 800×1000×45U, včetně 19" rámu (přední i zadní), přední dveře prosklenné, zadní dveře perforované dělené</t>
  </si>
  <si>
    <t>Rack SCS stojanový, 600×1000×42U, včetně 19" rámu (přední i zadní), přední dveře prosklenné, zadní dveře perforované</t>
  </si>
  <si>
    <t>Rack SCS nástěnný, trojdílný (odklápěcí), min 12U</t>
  </si>
  <si>
    <t>Střešní ventilační jednotka, průchod kabelů stropem (kartáče)</t>
  </si>
  <si>
    <t>Sokl 100</t>
  </si>
  <si>
    <t>Bočnice, bal=2ks</t>
  </si>
  <si>
    <t>spojka řadová</t>
  </si>
  <si>
    <t xml:space="preserve">Uzemňovací souprava </t>
  </si>
  <si>
    <t>Klecová matice M6, bal=50ks</t>
  </si>
  <si>
    <t>Upevňovací šroub M6, bal=100ks</t>
  </si>
  <si>
    <t>19" napájecí lišta (min 5x230V) s přepěťovou ochranou</t>
  </si>
  <si>
    <t>Zásuvky, patchpanely</t>
  </si>
  <si>
    <t>Zauvky</t>
  </si>
  <si>
    <t>Zásuvka 2×RJ45/s, cat 6A, do parapetního žlabu - kompletní vč. Krabice, design shodný s profesí ESI</t>
  </si>
  <si>
    <t>Zásuvka 2×RJ45/s, cat 6A, pod omítku - kompletní vč. Krabice, design shodný s profesí ESI</t>
  </si>
  <si>
    <t>Zásuvka 2×RJ45/s, cat 6A, na omítku - kompletní vč. Krabice, design shodný s profesí ESI</t>
  </si>
  <si>
    <t>Zásuvka 2×RJ45/s, cat 6A, do podlahové krabice, keystone + rámeček</t>
  </si>
  <si>
    <t xml:space="preserve">Ukončení v rozvaděčích </t>
  </si>
  <si>
    <t>Patch panel 1U- lehce lomeny UCP, pro čtyři (Quick- Fit) kazety.</t>
  </si>
  <si>
    <t>Patch panel 2U s podporou managementu (vč. kontroleru, Eth. Interface), stíněný s vysokou hustotou portů - 48×STP/1U, cat 6A, kompletní</t>
  </si>
  <si>
    <t>MPM800, jednotka rozhraní pro rozšíření přípojných možností externí sběrnice RBUS</t>
  </si>
  <si>
    <t>IOB800 - Vst/Výstupní deska</t>
  </si>
  <si>
    <t>ZXFEV, Paralelní ovládací tablo</t>
  </si>
  <si>
    <t>ZX- FILENET Gateway Fibre optic</t>
  </si>
  <si>
    <t>Optický patchcord, duplex</t>
  </si>
  <si>
    <t xml:space="preserve">Čidla </t>
  </si>
  <si>
    <t>MX801PH - multisenzorový hlásič (optický a tepelný)</t>
  </si>
  <si>
    <t>MX801H - senzor intraktivní tepelný</t>
  </si>
  <si>
    <t>801IB - Univerzální montážní patice</t>
  </si>
  <si>
    <t>801HL, paraelní indikátor</t>
  </si>
  <si>
    <t>DIN820 - hlásič tlačítkový</t>
  </si>
  <si>
    <t>SNM800 - Výstupní modul hlídaný 24V/2A</t>
  </si>
  <si>
    <t>Siréna požární multitónová, nízkoodběrová</t>
  </si>
  <si>
    <t>DTNV 4/12/5 - přepěťová ochrana</t>
  </si>
  <si>
    <t>2.1.9.</t>
  </si>
  <si>
    <t>801SB sirénový modul (mezi paticí a senzorem)</t>
  </si>
  <si>
    <t>Vodorovná doprava suti 
  bez naložení, ale se složením a s hrubým urovnáním
  Příplatek k ceně
    za každý další i započatý 1 km přes 1 km</t>
  </si>
  <si>
    <t>(20-1)*63,503; podkladní vrstvy z kameniva</t>
  </si>
  <si>
    <t>odvoz na skládku ve vzdálenosti 20 km od místa stavby</t>
  </si>
  <si>
    <t>997221561</t>
  </si>
  <si>
    <t>Vodorovná doprava suti z kusových materiálů do 1 km</t>
  </si>
  <si>
    <t>Vodorovná doprava suti 
  bez naložení, ale se složením a s hrubým urovnáním
  z kusových materiálů, na vzdálenost
    do 1 km</t>
  </si>
  <si>
    <t>80,069; zámková dlažba</t>
  </si>
  <si>
    <t>9,240; chodníkové obrubníky</t>
  </si>
  <si>
    <t>odvoz do skladu investora, resp. na skládku</t>
  </si>
  <si>
    <t>997221569</t>
  </si>
  <si>
    <t>Příplatek ZKD 1 km u vodorovné dopravy suti z kusových materiálů</t>
  </si>
  <si>
    <t>(20-1)*80,069; zámková dlažba</t>
  </si>
  <si>
    <t>(20-1)*9,240; chodníkové obrubníky</t>
  </si>
  <si>
    <t>odvoz do skladu investora ve vzdálenosti 20 km od místa stavby</t>
  </si>
  <si>
    <t>odvoz lože z obrubníků (odhadem cca 20 % z hmotnosti sutě) na skládku ve vzdálenosti 20 km od místa stavby</t>
  </si>
  <si>
    <t>97: Poplatky za likvidaci odpadů</t>
  </si>
  <si>
    <t>Stavba</t>
  </si>
  <si>
    <t>Stavební objekt, Inženýrský objekt, Provozní soubor</t>
  </si>
  <si>
    <t xml:space="preserve"> </t>
  </si>
  <si>
    <t>číslo SO, PS</t>
  </si>
  <si>
    <t>SOUPIS STAVEBNÍCH PRACÍ, DODÁVEK A SLUŽEB VČETNĚ VÝKAZU VÝMĚR</t>
  </si>
  <si>
    <t>číslo položky</t>
  </si>
  <si>
    <t>číselné zatřídění položky</t>
  </si>
  <si>
    <t>popis položky</t>
  </si>
  <si>
    <t>měrná jednotka</t>
  </si>
  <si>
    <t>množství v měrné jednotce</t>
  </si>
  <si>
    <t>ceny v Kč (bez DPH)</t>
  </si>
  <si>
    <t>poznámky</t>
  </si>
  <si>
    <t>Cenová soustava</t>
  </si>
  <si>
    <t>jednotková cena</t>
  </si>
  <si>
    <t>X32.4 revizní dvířka - do SDK podhledu - pro VZT - poloha bude upřesněna - poloha bude upřesněna 80x80cm</t>
  </si>
  <si>
    <t>Príplatek k odvozu suti a vybouraných hmot na skládku ZKD 1 km pres 1 km</t>
  </si>
  <si>
    <t>997013801</t>
  </si>
  <si>
    <t>Poplatek za uložení stavebního betonového odpadu na skládce (skládkovné)</t>
  </si>
  <si>
    <t>997013813</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</si>
  <si>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t>
  </si>
  <si>
    <t>3.1.</t>
  </si>
  <si>
    <t>Kabely se zvýšenou odolností proti šíření plamene</t>
  </si>
  <si>
    <t>3.1.1</t>
  </si>
  <si>
    <t>Kabel 1-CYKY(J) 3x240+120</t>
  </si>
  <si>
    <t>zárubeň ocel. protipožární pro zdivo tl.175mm 900x1970, EI30DP1-C-S</t>
  </si>
  <si>
    <t>1PP:D024</t>
  </si>
  <si>
    <t>1NP:D102, D103</t>
  </si>
  <si>
    <t>5NP:D509</t>
  </si>
  <si>
    <t>642 94-5112.R00</t>
  </si>
  <si>
    <t xml:space="preserve">Osazení zárubní ocel. požár.2křídl., pl. do 6,5 m2 </t>
  </si>
  <si>
    <t>160x197/175:10</t>
  </si>
  <si>
    <t>160x197/200:1</t>
  </si>
  <si>
    <t>180x197/200:1</t>
  </si>
  <si>
    <t>zárubeň ocel. protipožární pro zdivo tl.175mm 1250x1970, EW30DP3-C</t>
  </si>
  <si>
    <t>1NP:D108, D109</t>
  </si>
  <si>
    <t>X32.5  revizní dvířka - do SDK podhledu - pro VZT 60x60cm (kuchyňky)</t>
  </si>
  <si>
    <t>X33 mřížka SOZ v SDK podhledu, oka 100 mm2, nasávací plocha 2m2, 230x90cm</t>
  </si>
  <si>
    <t xml:space="preserve">X37.2 mříž 40x308cm, hliníkový rám, s nerez dráty. Provedení shodné se stávající objektem </t>
  </si>
  <si>
    <t>X37.3 vertikální clonící systém - svislá montáž. Materiál a provedení obdobné jako u X20 (slunolamy) 157x385cm</t>
  </si>
  <si>
    <t>96</t>
  </si>
  <si>
    <t>Bourání konstrukcí</t>
  </si>
  <si>
    <t>Odstranění  násypu nebo nánosu tloušťky do 50 mm</t>
  </si>
  <si>
    <t>Demontáž SDK příčky s jednoduchou ocelovou nosnou konstrukcí opláštění jednoduché</t>
  </si>
  <si>
    <t>Demontáž SDK podhledu s dvouvrstvou nosnou kcí z ocelových profilů opláštění dvojité</t>
  </si>
  <si>
    <t>Čištění budov zametení drsných podlah</t>
  </si>
  <si>
    <t>Bourání základů ze ŽB</t>
  </si>
  <si>
    <t>Bourání příček z cihel pálených na MVC tl do 150 mm</t>
  </si>
  <si>
    <t>Bourání zdiva z cihel pálených nebo vápenopískových na MV nebo MVC přes 1 m3</t>
  </si>
  <si>
    <t>Bourání zdiva nadzákladového ze ŽB do 1 m3</t>
  </si>
  <si>
    <t>Bourání zdiva nadzákladového ze ŽB přes 1 m3</t>
  </si>
  <si>
    <t>Poplatek za uložení stavebního odpadu z plastických hmot na skládce (skládkovné)</t>
  </si>
  <si>
    <t>997221551</t>
  </si>
  <si>
    <t>Vodorovná doprava suti ze sypkých materiálu do 1 km</t>
  </si>
  <si>
    <t xml:space="preserve">    D1 - 1 Zemní práce</t>
  </si>
  <si>
    <t>005724800</t>
  </si>
  <si>
    <t>osivo smes jetelotravní</t>
  </si>
  <si>
    <t>kg</t>
  </si>
  <si>
    <t>113106171</t>
  </si>
  <si>
    <t>Rozebrání dlažeb vozovek pl do 50 m2 ze zámkové dlažby do lože z kameniva</t>
  </si>
  <si>
    <t xml:space="preserve">
venkovní prostor- Pozn.: obnovení povrchu ze zámkové dlažby bude zahrnuto v soupisu prací profese "Komunikace" Pozn.: obnovení povrchu ze zámkové dlažby bude zahrnuto v soupisu prací profese "Komunikace"</t>
  </si>
  <si>
    <t>119001423</t>
  </si>
  <si>
    <t>Docasné zajištení kabelu a kabelových tratí z více než 6 volne ložených kabelu</t>
  </si>
  <si>
    <t>120001101</t>
  </si>
  <si>
    <t>Príplatek za ztížení vykopávky v blízkosti podzemního vedení</t>
  </si>
  <si>
    <t>121101101</t>
  </si>
  <si>
    <t>Sejmutí ornice s premístením na vzdálenost do 50 m</t>
  </si>
  <si>
    <t>130901121</t>
  </si>
  <si>
    <t>Bourání kcí v hloubených vykopávkách ze zdiva z betonu prostého rucne</t>
  </si>
  <si>
    <t>Hloubení rýh š do 2000 mm v hornine tr. 3 objemu do 1000 m3</t>
  </si>
  <si>
    <t>Príplatek za lepivost k hloubení rýh š do 2000 mm v hornine tr. 3</t>
  </si>
  <si>
    <t>132201401</t>
  </si>
  <si>
    <t>Hloubená vykopávka pod základy v hornine tr. 3</t>
  </si>
  <si>
    <t>133201101</t>
  </si>
  <si>
    <t>Hloubení šachet v hornine tr. 3 objemu do 100 m3</t>
  </si>
  <si>
    <t>Zrízení príložného pažení a rozeprení sten rýh hl do 2 m</t>
  </si>
  <si>
    <t>151101102</t>
  </si>
  <si>
    <t>Zrízení príložného pažení a rozeprení sten rýh hl do 4 m</t>
  </si>
  <si>
    <t>151101103</t>
  </si>
  <si>
    <t>Zrízení príložného pažení a rozeprení sten rýh hl do 8 m</t>
  </si>
  <si>
    <t>Odstranení príložného pažení a rozeprení sten rýh hl do 2 m</t>
  </si>
  <si>
    <t>Demontáž atypických zámečnických konstrukcí rozebráním hmotnosti jednotlivých dílů do 250 kg</t>
  </si>
  <si>
    <t>Demontáž krytiny ocelových střech z tvarovaných ocelových plechů šroubovaných budov v do 24 m</t>
  </si>
  <si>
    <t>711</t>
  </si>
  <si>
    <t>Izolace proti vodě</t>
  </si>
  <si>
    <t>711 21-0020.RAA</t>
  </si>
  <si>
    <t>Stěrka hydroizolační těsnicí hmotou vč. systémových doplňků</t>
  </si>
  <si>
    <t>podlaha - skladba P1:52,69</t>
  </si>
  <si>
    <t>podlaha - skladba P4:27,36</t>
  </si>
  <si>
    <t>podlaha - skladba P14:170,45</t>
  </si>
  <si>
    <t>711 21-2000.RT1</t>
  </si>
  <si>
    <t xml:space="preserve">Penetrace podkladu pod hydroizolační nátěr </t>
  </si>
  <si>
    <t>711 47-1051.R00</t>
  </si>
  <si>
    <t xml:space="preserve">Izolace, tlak. voda, vodorovná fólií PVC, volně </t>
  </si>
  <si>
    <t>711 47-2051.R00</t>
  </si>
  <si>
    <t>M64-008</t>
  </si>
  <si>
    <t>zárubeň ocelová pro zdivo tl.175mm 900x1970 L/P</t>
  </si>
  <si>
    <t>3NP:D324, D325</t>
  </si>
  <si>
    <t>4NP:D424, D425, D426, D427</t>
  </si>
  <si>
    <t>M64-009</t>
  </si>
  <si>
    <t>zárubeň ocelová pro zdivo tl.200mm 900x1970 L/P</t>
  </si>
  <si>
    <t>5NP:D508</t>
  </si>
  <si>
    <t>642 94-5111.R00</t>
  </si>
  <si>
    <t>Bourání podkladů pod dlažby nebo mazanin betonových nebo z litého asfaltu tl do 100 mm pl přes 4 m2</t>
  </si>
  <si>
    <t>Bourání podkladů pod dlažby betonových s potěrem nebo teracem tl do 100 mm pl přes 4 m2</t>
  </si>
  <si>
    <t>Vybourání kovových rámů oken dvojitých včetně křídel pl do 4 m2</t>
  </si>
  <si>
    <t>Vyvěšení oken kovových</t>
  </si>
  <si>
    <t>Vybourání kovových dveřních zárubní pl do 2 m2</t>
  </si>
  <si>
    <t>Vybourání otvorů ve zdivu cihelném pl do 0,25 m2 na MVC nebo MV tl do 150 mm</t>
  </si>
  <si>
    <t>Vybourání otvorů ve zdivu cihelném pl do 1 m2 na MVC nebo MV tl do 150 mm</t>
  </si>
  <si>
    <t>Vybourání otvorů ve zdivu cihelném pl do 4 m2 na MVC nebo MV tl do 150 mm</t>
  </si>
  <si>
    <t>Vybourání otvorů v betonových příčkách a zdech pl do 0,0225 m2 tl do 300 mm</t>
  </si>
  <si>
    <t>Vybourání otvorů v betonových příčkách a zdech pl do 4 m2</t>
  </si>
  <si>
    <t>Vysekání kapes ve zdivu cihelném na MV nebo MVC pl do 0,16 m2 hl do 150 mm</t>
  </si>
  <si>
    <t>Vysekání kapes ve zdivu z betonu pl do 0,16 m2 hl do 300 mm</t>
  </si>
  <si>
    <t>Otlučení vnějších omítek MV nebo MVC  průčelí v rozsahu do 100 %</t>
  </si>
  <si>
    <t>Vyvěšení nebo zavěšení dřevěných křídel dveří pl přes 2 m2</t>
  </si>
  <si>
    <t>Vyvěšení nebo zavěšení dřevěných křídel dveří pl do 2 m2</t>
  </si>
  <si>
    <t>Demontáž parapetních desek dřevěných, laminovaných šířky do 30 cm délky přes 1,0 m</t>
  </si>
  <si>
    <t>DMT střešního pláště</t>
  </si>
  <si>
    <t>DMT světlíku kompletní - vysklení, demontáž zasklívacích profilů, demontáž nosné kce</t>
  </si>
  <si>
    <t>Demontáž  vzduchotechnické mřížky</t>
  </si>
  <si>
    <t>Demontáž atypických zámečnických konstrukcí řezáním hmotnosti jednotlivých dílů do 100 kg</t>
  </si>
  <si>
    <t>Demontáž atypických zámečnických konstrukcí rozebráním hmotnosti jednotlivých dílů do 250 kg- slunolamy</t>
  </si>
  <si>
    <t>Odstranění podkladu pl přes 200 m2 z kameniva drceného tl 200 mm</t>
  </si>
  <si>
    <t>Odstranění podkladů nebo krytů
  s přemístěním hmot na skládku na vzdálenost do 20 m nebo s naložením na dopravní prostředek
  v ploše jednotlivě přes 200 m2
  z kameniva hrubého drceného, o tl. vrstvy
    přes 100 do 200 mm</t>
  </si>
  <si>
    <t>25,0*1.5+10,0*1.5+8,0*11,0+40,0*1.5+13,0*1,5+12,0*3,55+9,0*1,5; viz příloha č. 0030 Situace, pod rozebíranou zámkovou dlažbou</t>
  </si>
  <si>
    <t>113204111</t>
  </si>
  <si>
    <t>Vytrhání obrub záhonových</t>
  </si>
  <si>
    <t>132 20-1111.R00</t>
  </si>
  <si>
    <t>Hloubení rýh š.do 60 cm v hor.3 do 100 m3, STROJNĚ</t>
  </si>
  <si>
    <t>pro obvodový práh pod základovou deskou</t>
  </si>
  <si>
    <t>výkopy:5361,6+15,55</t>
  </si>
  <si>
    <t>dle Tabulky překladů</t>
  </si>
  <si>
    <t>611 47-3112.R00</t>
  </si>
  <si>
    <t>Omítka vnitřní stropů ze suché směsi, štuková</t>
  </si>
  <si>
    <t>1PP-5NP, dle Výpisu dveří</t>
  </si>
  <si>
    <t>1PP-5NP, dle Výpisu oken</t>
  </si>
  <si>
    <t>M64-101</t>
  </si>
  <si>
    <t>okna plastová, parapet plast. š.22cm: 426,1</t>
  </si>
  <si>
    <t>okna plastová, parapet plast. š.22cm: 426,10</t>
  </si>
  <si>
    <t>941 94-1032.R00</t>
  </si>
  <si>
    <t xml:space="preserve">Montáž lešení leh.řad.s podlahami,š.do 1 m, H 30 m </t>
  </si>
  <si>
    <t>941 94-1192.R00</t>
  </si>
  <si>
    <t xml:space="preserve">Příplatek za každý měsíc použití lešení k pol.1032 </t>
  </si>
  <si>
    <t>941 94-1832.R00</t>
  </si>
  <si>
    <t>výměra odečtena z digitálních podkladů</t>
  </si>
  <si>
    <t>viz výkres výkopů, výměra odečtena z digitálních podkladů</t>
  </si>
  <si>
    <t>1PP-5NP, výměra odečtena z digitálních podkladů</t>
  </si>
  <si>
    <t>výměra odečtena z digitálních podkladů, fasáda</t>
  </si>
  <si>
    <t>1PP-2NP, výměra odečtena z digitálních podkladů</t>
  </si>
  <si>
    <t xml:space="preserve">Podcentrála řídícího systému v rozvaděči RA1, stávající podcentrála 2x PRU10.64, doplnění 1x PTM1.4R1K, komunikace stávající 
</t>
  </si>
  <si>
    <t>rozvaděč RA1</t>
  </si>
  <si>
    <t>1.pp 0.34 (vedle RA4)</t>
  </si>
  <si>
    <t xml:space="preserve">Podcentrála řídícího systému v rozvaděči RA4, DI=85, DO=25, AI=20, AO=28, CPU, moduly, komunikace BACnet, nutné příslušenství, ovl. panel 
</t>
  </si>
  <si>
    <t xml:space="preserve">Spínaného zdroj 12V/10A s tepelnou a nadproudovou ochranou v kovovém krytu </t>
  </si>
  <si>
    <t>AXSP K40/10A Modul spínaného zdroje AXSP 12V/10A s tepelnou a nadproudovou ochranou v kovovém krytu KRYT Z40 s prostorem pro akumulátor max. 40Ah. Nastavitelný omezovač dobíjecího proudu 2, 4, 6 nebo 8A, signalizace výpadku sítě a vybitého AKU pomocí relé</t>
  </si>
  <si>
    <t>Akumulátor 38 Ah, nominální napětí 12 Vss</t>
  </si>
  <si>
    <t>Kapacita 38 Ah, nominální napětí 12 Vss, životnost 10 let</t>
  </si>
  <si>
    <t>Prvky (čidla)</t>
  </si>
  <si>
    <t>Čidla - nové prvky</t>
  </si>
  <si>
    <t xml:space="preserve">PIR klasické, dosah min 10m </t>
  </si>
  <si>
    <t>PIR s dlouhým dosahem</t>
  </si>
  <si>
    <t>PIR stropní</t>
  </si>
  <si>
    <t>příprava pro předmětovou ochranu (kabel, 2 smyčky)</t>
  </si>
  <si>
    <t>Magnetický kontakt, čtyřdrátový</t>
  </si>
  <si>
    <t xml:space="preserve">Magnetický kontakt, /Čtyřdrátový plastový polarizovaný magnetický kontakt se sabotážní smyčkou, rozměry 54 x 13 x 13 mm, pracovní mezera max. 20 mm, barva </t>
  </si>
  <si>
    <t>Demontáže - stávající prvky</t>
  </si>
  <si>
    <t>demontáž - PIR vč. stávajícího vedení</t>
  </si>
  <si>
    <t>demontáž - PIR s dlouhým dosahem vč. stávajícího vedení</t>
  </si>
  <si>
    <t>demontáž - MK vč. vedení</t>
  </si>
  <si>
    <t>demontáž - Klávesnice MK7 vč. zobrazovacího LED panelu a vedení</t>
  </si>
  <si>
    <t xml:space="preserve">demontáž, přesun a instalace na nové umístění -Infračervená bariéra vnější s dosahem 60, bez vyhřívání -  AX 200PLUS/ALPHA/  </t>
  </si>
  <si>
    <t xml:space="preserve">demontáž, přesun a instalace na nové umístění - instalační sloupek pro montáž infrazávor, držák sloupku na stěnu </t>
  </si>
  <si>
    <t>Připojení stávajících prvků 3 linky do linky č. 1 (2 ks G8)</t>
  </si>
  <si>
    <t xml:space="preserve">Kabely </t>
  </si>
  <si>
    <t xml:space="preserve">Sděl. stíněný kabel  5×2×0,5 </t>
  </si>
  <si>
    <t>Sděl. stíněný kabel  3×2×0,5,</t>
  </si>
  <si>
    <t>Sděl. stíněný kabel  2×2×0,5</t>
  </si>
  <si>
    <t>Napájecí kabel   CYSY 3x1,5</t>
  </si>
  <si>
    <t>Sděl. stíněný kabel  5×2×0,5, , B2ca, s1, d0</t>
  </si>
  <si>
    <t>Sděl. stíněný kabel  3×2×0,5, , B2ca, s1, d0</t>
  </si>
  <si>
    <t>Sděl. stíněný kabel  2×2×0,5, , B2ca, s1, d0</t>
  </si>
  <si>
    <t>Napájecí kabel   CXKH-R 3x1,5</t>
  </si>
  <si>
    <t>Krabice</t>
  </si>
  <si>
    <t>Krabice rozbočovací vč. svorkovnice, tamper</t>
  </si>
  <si>
    <t>3.3.2</t>
  </si>
  <si>
    <t>Krabice rozbočovací vč. svorkovnice bezhalogenová, tamper</t>
  </si>
  <si>
    <t>3.3.3</t>
  </si>
  <si>
    <t xml:space="preserve">Krabice protahovací </t>
  </si>
  <si>
    <t>Trubka ohebná průměr  23, volně vč uchycení</t>
  </si>
  <si>
    <t>Trubka ohebná průměr  23, zasekat</t>
  </si>
  <si>
    <t>Trubka ohebná průměr  16, volně vč uchycení</t>
  </si>
  <si>
    <t>Trubka ohebná průměr  16, zasekat</t>
  </si>
  <si>
    <t>Trubka HFPP 25 volně vč uchycení</t>
  </si>
  <si>
    <t>Trubka HFPP 16 volně,  vč uchycení</t>
  </si>
  <si>
    <t>Trubka HFPP 16 volně, zasekat</t>
  </si>
  <si>
    <t>3.4.8</t>
  </si>
  <si>
    <t>Instalace čidel</t>
  </si>
  <si>
    <t>Instalace systémových prvků</t>
  </si>
  <si>
    <t>Programování</t>
  </si>
  <si>
    <t>Oživení systému</t>
  </si>
  <si>
    <t>Komplexní a individuální zkoušky</t>
  </si>
  <si>
    <t>Zaškolení obsluhy, údržby</t>
  </si>
  <si>
    <t>Revize systému EZS</t>
  </si>
  <si>
    <t>Uložení sypaniny 
    poplatek za uložení sypaniny na skládce ( skládkovné )</t>
  </si>
  <si>
    <t>238,780*1,6; převod z m3 na tuny</t>
  </si>
  <si>
    <t>979098201</t>
  </si>
  <si>
    <t>Poplatek za uložení stavebního odpadu na skládce (skládkovné)
    betonového</t>
  </si>
  <si>
    <t>9,240*0,20; lože z chodníkových obrubníků, odhadem cca 20 % z hmotnosti sutě</t>
  </si>
  <si>
    <t>979098211</t>
  </si>
  <si>
    <t>Kabelová příchytka, dodávka včetně šroubu, hmnoždinky a montáže na podklad</t>
  </si>
  <si>
    <t>Svazkování kabelů</t>
  </si>
  <si>
    <t>R95 21-32</t>
  </si>
  <si>
    <t>R95 21-33</t>
  </si>
  <si>
    <t>R95 21-34</t>
  </si>
  <si>
    <t>R95 21-35</t>
  </si>
  <si>
    <t>R95 21-36</t>
  </si>
  <si>
    <t>R95 21-37</t>
  </si>
  <si>
    <t>R95 21-38</t>
  </si>
  <si>
    <t>R95 21-39</t>
  </si>
  <si>
    <t>R95 21-40</t>
  </si>
  <si>
    <t>R95 21-41</t>
  </si>
  <si>
    <t>R95 21-42</t>
  </si>
  <si>
    <t>R95 21-43</t>
  </si>
  <si>
    <t>R95 21-44</t>
  </si>
  <si>
    <t>R95 21-45</t>
  </si>
  <si>
    <t>R95 21-46</t>
  </si>
  <si>
    <t>R95 21-47</t>
  </si>
  <si>
    <t>R95 21-48</t>
  </si>
  <si>
    <t>R95 21-49</t>
  </si>
  <si>
    <t>R95 21-50</t>
  </si>
  <si>
    <t>R95 21-51</t>
  </si>
  <si>
    <t>06.01.01,02</t>
  </si>
  <si>
    <t>Úprava v rozvaděči RA1</t>
  </si>
  <si>
    <t>104.1a,b</t>
  </si>
  <si>
    <t>104.5</t>
  </si>
  <si>
    <t xml:space="preserve">T037, T177, T178 </t>
  </si>
  <si>
    <t>m.č.0.37, 177, 178</t>
  </si>
  <si>
    <t xml:space="preserve">PKx, PSUM </t>
  </si>
  <si>
    <t>PPK + PSUM 1.pp-4.np</t>
  </si>
  <si>
    <t>Připojení 3f ventilátorů - dle rozvaděče RA4</t>
  </si>
  <si>
    <t>kniha prefabrikátů</t>
  </si>
  <si>
    <t>Snímač teploty venkovní, vč. kabelové průchodky, rozsah -30 až 100 st.C                                                           el. výstup Ni 1000</t>
  </si>
  <si>
    <t>64.1</t>
  </si>
  <si>
    <t>střecha</t>
  </si>
  <si>
    <t>PPK, PSUM 5.np</t>
  </si>
  <si>
    <t>RA1</t>
  </si>
  <si>
    <t>1.pp 0.34</t>
  </si>
  <si>
    <t>Stávající rozvaděč, 2 pole, doplnění vydrátování a úprava dle schémat MaR a TZ (viz příloha 5)</t>
  </si>
  <si>
    <t xml:space="preserve">Skříňový rozvaděč, vxšxh=2000x1000x400 mm, vč. nutného příslušenství a kompletního vydrátování (viz příloha 6)
</t>
  </si>
  <si>
    <t xml:space="preserve">Skříňový rozvaděč, vxšxh=2000x800x400 mm, vč. nutného příslušenství a kompletního vydrátování (viz příloha 7)
</t>
  </si>
  <si>
    <t>ř.s. RA1</t>
  </si>
  <si>
    <t xml:space="preserve">X15.2 el. osušovač rukou malý - WC pro handicapované- nástěnný, bezdotykový, horkovzdušný, čelní stěna v provedení proti otiskům prstů </t>
  </si>
  <si>
    <t>X15.3 záchodová štětka</t>
  </si>
  <si>
    <t>podlaha - skladba P11:378,35</t>
  </si>
  <si>
    <t>podlaha - skladba P12:95,43</t>
  </si>
  <si>
    <t>podlaha - skladba P16:20,24</t>
  </si>
  <si>
    <t>podlaha - skladba P21:735,14</t>
  </si>
  <si>
    <t>podlaha - skladba P22:25,77</t>
  </si>
  <si>
    <t>podlaha - skladba P23:65,92</t>
  </si>
  <si>
    <t>713 12-1111.R00</t>
  </si>
  <si>
    <t xml:space="preserve">Izolace tepelná podlah na sucho, jednovrstvá </t>
  </si>
  <si>
    <t>desky EPS100S 3cm:</t>
  </si>
  <si>
    <t>desky EPS200S 3cm:</t>
  </si>
  <si>
    <t>desky EPS100S 6cm:</t>
  </si>
  <si>
    <t>desky EPS200S 6cm:</t>
  </si>
  <si>
    <t>desky EPS200S 10cm:</t>
  </si>
  <si>
    <t>desky EPS150S 10cm:</t>
  </si>
  <si>
    <t>desky MV 6cm, zatížení 10kN/m2:</t>
  </si>
  <si>
    <t>desky MV 4cm, zatížení 10kN/m2:</t>
  </si>
  <si>
    <t>desky EPS-T 5000 kročejové 3cm:</t>
  </si>
  <si>
    <t>desky EPS-T 4000 kročejové 4cm:</t>
  </si>
  <si>
    <t>desky EPS-T 5000 kročejové 4cm:</t>
  </si>
  <si>
    <t>desky EPS-T 4000 kročejové 5cm:</t>
  </si>
  <si>
    <t>M71-301</t>
  </si>
  <si>
    <t>desky EPS100S tl. 3cm</t>
  </si>
  <si>
    <t>ztratné 5%</t>
  </si>
  <si>
    <t>M71-302</t>
  </si>
  <si>
    <t>desky EPS100S tl. 6cm</t>
  </si>
  <si>
    <t>M71-303</t>
  </si>
  <si>
    <t>desky EPS150S tl. 10cm</t>
  </si>
  <si>
    <t>M71-304</t>
  </si>
  <si>
    <t>desky EPS200S tl. 3cm</t>
  </si>
  <si>
    <t>M71-305</t>
  </si>
  <si>
    <t>desky EPS200S tl. 6cm</t>
  </si>
  <si>
    <t>M71-306</t>
  </si>
  <si>
    <t>desky EPS200S tl. 10cm</t>
  </si>
  <si>
    <t>M71-307</t>
  </si>
  <si>
    <t>desky EPS-T4000 tl. 4cm</t>
  </si>
  <si>
    <t>M71-308</t>
  </si>
  <si>
    <t>desky EPS-T4000 tl. 5cm</t>
  </si>
  <si>
    <t>M71-309</t>
  </si>
  <si>
    <t xml:space="preserve">Deska EPS-T 5000 tl. 3cm </t>
  </si>
  <si>
    <t>M71-310</t>
  </si>
  <si>
    <t>Deska EPS-T 5000 tl. 4cm</t>
  </si>
  <si>
    <t>M71-311</t>
  </si>
  <si>
    <t>Deska ze skelné vlny podlahová 40 mm pro norm. užitné zat. 10kN/m2</t>
  </si>
  <si>
    <t>M71-312</t>
  </si>
  <si>
    <t>Deska ze skelné vlny podlahová 60 mm pro norm. užitné zat. 10kN/m2</t>
  </si>
  <si>
    <t>713 19-1221.R00</t>
  </si>
  <si>
    <t xml:space="preserve">Izolace tepelná podlah obložení stěn pásky 100 mm </t>
  </si>
  <si>
    <t>M71-313</t>
  </si>
  <si>
    <t xml:space="preserve">Páska okrajová PE standard 5 mm, dl. 50 m </t>
  </si>
  <si>
    <t>podlahy:7679,52</t>
  </si>
  <si>
    <t>ztratné 10%</t>
  </si>
  <si>
    <t>713 13-1131.R00</t>
  </si>
  <si>
    <t xml:space="preserve">Izolace tepelná stěn lepením </t>
  </si>
  <si>
    <t>stěny - skladba We20:44,38*2</t>
  </si>
  <si>
    <t>M71-314</t>
  </si>
  <si>
    <t>desky EPS100S tl. 10cm</t>
  </si>
  <si>
    <t>M71-315</t>
  </si>
  <si>
    <t>713 14-1125.R00</t>
  </si>
  <si>
    <t>Do této položky patří náklady spojené s provedením všech technickými normami předepsaných zkoušek a revizí stavebních konstrukcí nebo stavebních prací.</t>
  </si>
  <si>
    <t>005 23-1020</t>
  </si>
  <si>
    <t>Individuální a komplexní vyzkoušení</t>
  </si>
  <si>
    <t>Do této položky patří náklady na individuální zkoušky dodaných a smontovaných technologických zařízení včetně komplexního vyzkoušení.</t>
  </si>
  <si>
    <t>Odstranění objektů zařízení staveniště včetně přípojek energií a jejich odvoz. Položka zahrnuje i náklady na úpravu povrchů po odstranění zařízení staveniště a úklid ploch, na kterých bylo zařízení staveniště provozováno a odvoz odpadu vč. poplatků.</t>
  </si>
  <si>
    <t>005 23-1040</t>
  </si>
  <si>
    <t>Náklady zhotovitele na vypracování provozních řádů pro zkušební či trvalý provoz včetně nákladů na předání všech návodů k obsluze a údržbě pro technologická zařízení a včetně zaškolení obsluhy objednatele.</t>
  </si>
  <si>
    <t>005 24-1020</t>
  </si>
  <si>
    <t>Geodetické zaměření skutečného provedení</t>
  </si>
  <si>
    <t>Náklady na provedení skutečného zaměření stavby v rozsahu nezbytném pro zápis změny do katastru nemovitostí.</t>
  </si>
  <si>
    <t>005 11R</t>
  </si>
  <si>
    <t>Koordinační činnost</t>
  </si>
  <si>
    <t>Náklady související s koordinací stavby</t>
  </si>
  <si>
    <t>005 12R</t>
  </si>
  <si>
    <t>005 13R</t>
  </si>
  <si>
    <t>Dopracování předané dokumentace pro provádění stavby</t>
  </si>
  <si>
    <t>Náklady na dopracování projektové dokumentace pro realizaci stavby - dílenská (výrobní) dokumentace, zapracování konkrétních výrobků a výrobců do předané PD, koordinační výkresy, aj.</t>
  </si>
  <si>
    <t>005 28-1010</t>
  </si>
  <si>
    <t>Náklady vzniklé se zajištěním požadavků objednatele na obvyklá zajištění závazku splnit dílo nebo některou ze smluvních povinností (např. Pojištění dodavatele, pojištění díla, bankovní záruky, finanční rezerva, apod.) Podrobný rozsah bude upřesněn zadavatelem.</t>
  </si>
  <si>
    <t>Náklady spojené s povinnou publicitou, pokud ji objednatel požaduje. Zahrnuje zejména náklady na propagační a informační bilboardy, tabule, internetovou propagaci, tiskoviny apod. Podrobný rozsah bude upřesněn zadavatelem.</t>
  </si>
  <si>
    <t>Propagace stavby</t>
  </si>
  <si>
    <t>ELEKTRO INSTALACE - SILNOPROUD NN</t>
  </si>
  <si>
    <t>Elektroinstalace silnoproud - NN</t>
  </si>
  <si>
    <t>Utěsnění požárních prostupů kabely jednotlivě</t>
  </si>
  <si>
    <t>R71 32-21</t>
  </si>
  <si>
    <t>Utěsnění požárních prostupů potrubí do 220cm2</t>
  </si>
  <si>
    <t>R71 32-22</t>
  </si>
  <si>
    <t>Utěsnění požárních prostupů potrubí nad 220 cm2</t>
  </si>
  <si>
    <t>998 71-3103.R00</t>
  </si>
  <si>
    <t xml:space="preserve">Přesun hmot pro izolace tepelné, výšky do 24 m </t>
  </si>
  <si>
    <t>714 18-3002.R00</t>
  </si>
  <si>
    <t xml:space="preserve">Montáž akust. desky stropů nebo stěn volně uložené </t>
  </si>
  <si>
    <t xml:space="preserve">sylomerové desky </t>
  </si>
  <si>
    <t>714 11-9001.R00</t>
  </si>
  <si>
    <t>6</t>
  </si>
  <si>
    <t>7</t>
  </si>
  <si>
    <t>762</t>
  </si>
  <si>
    <t>Konstrukce tesařské</t>
  </si>
  <si>
    <t>762 43-1120.R00</t>
  </si>
  <si>
    <t xml:space="preserve">Montáž obložení stěn deskami cem.trisk. </t>
  </si>
  <si>
    <t>deska tl. 2cm:</t>
  </si>
  <si>
    <t>595-90741</t>
  </si>
  <si>
    <t xml:space="preserve">Deska cementotřísková základní tl. 20 mm </t>
  </si>
  <si>
    <t>762 44-1113.R00</t>
  </si>
  <si>
    <t xml:space="preserve">Montáž obložení atiky, desky,1vrst.,hmoždinkami </t>
  </si>
  <si>
    <t>pod oplechování atiky K9.1 - K15, deska tl 21mm:</t>
  </si>
  <si>
    <t>1,15*5,55+0,54*5,65+0,46*1,7+0,71*123,82+0,76*42,47</t>
  </si>
  <si>
    <t>1,05*21,19+0,86*5,56+0,81*135,26+0,84*62,17</t>
  </si>
  <si>
    <t>M76-201</t>
  </si>
  <si>
    <t xml:space="preserve">Překližka vodovzdorná tl. 21 mm </t>
  </si>
  <si>
    <t>pod oplechování atiky K9.1 - K15:319,22</t>
  </si>
  <si>
    <t>762 49-5000.R00</t>
  </si>
  <si>
    <t xml:space="preserve">Spojovací a ochranné prostř. obložení stěn, stropů </t>
  </si>
  <si>
    <t>cementotřísková deska 20mm:46,60</t>
  </si>
  <si>
    <t>překližka vodovzd.:344,76</t>
  </si>
  <si>
    <t>998 76-2103.R00</t>
  </si>
  <si>
    <t xml:space="preserve">Přesun hmot pro tesařské konstrukce, výšky do 24 m </t>
  </si>
  <si>
    <t>764</t>
  </si>
  <si>
    <t>Konstrukce klempířské</t>
  </si>
  <si>
    <t>764 41-1195.R00</t>
  </si>
  <si>
    <t xml:space="preserve">Oplechování parapetů, lak. Al, rš do 200 mm </t>
  </si>
  <si>
    <t>764 41-1300.R00</t>
  </si>
  <si>
    <t xml:space="preserve">Oplechování parapetů, lak. Al, rš do 300 mm </t>
  </si>
  <si>
    <t>764 41-1360.R00</t>
  </si>
  <si>
    <t xml:space="preserve">Oplechování parapetů, lak. Al, rš do 360 mm </t>
  </si>
  <si>
    <t>parapet K2:27,51</t>
  </si>
  <si>
    <t>parapet K3:48,12</t>
  </si>
  <si>
    <t>764 41-1400.R00</t>
  </si>
  <si>
    <t xml:space="preserve">Oplechování parapetů, lak. Al, rš do 400 mm </t>
  </si>
  <si>
    <t>parapet K8:84,43</t>
  </si>
  <si>
    <t>764 41-1450.R00</t>
  </si>
  <si>
    <t xml:space="preserve">Oplechování parapetů, lak. Al, rš do 450 mm </t>
  </si>
  <si>
    <t>parapet K4:83,03</t>
  </si>
  <si>
    <t>764 42-1330.VL1</t>
  </si>
  <si>
    <t xml:space="preserve">Oplechování říms z lak. Al plechu, rš do 200 mm </t>
  </si>
  <si>
    <t>oplechování K5:433,54</t>
  </si>
  <si>
    <t>oplechování K6:123,23</t>
  </si>
  <si>
    <t>764 43-0240.R00</t>
  </si>
  <si>
    <t>Přesun hmot pro pozemní komunikace s krytem dlážděným 
  dopravní vzdálenost do 200 m
    jakékoliv délky objektu</t>
  </si>
  <si>
    <t>Stavba:</t>
  </si>
  <si>
    <t>Centrum ekonomicko-manažerských studií ČZU v Praze – II. etapa dostavby</t>
  </si>
  <si>
    <t>celkem bez DPH</t>
  </si>
  <si>
    <t>VRN</t>
  </si>
  <si>
    <t>Architektonicko stavební řešení</t>
  </si>
  <si>
    <t>Konstrukční část</t>
  </si>
  <si>
    <t>Vzduchotechnika</t>
  </si>
  <si>
    <t>Zdravotechnika - kanalizace</t>
  </si>
  <si>
    <t>Zdravotechnika - vodovod</t>
  </si>
  <si>
    <t>Zdravotechnika - plynovod</t>
  </si>
  <si>
    <t>Elektroinstalace silnoproud - VN</t>
  </si>
  <si>
    <t>Měření a regulace</t>
  </si>
  <si>
    <t>Celkem bez DPH</t>
  </si>
  <si>
    <t>Celkem s DPH</t>
  </si>
  <si>
    <t>Poznámky:</t>
  </si>
  <si>
    <t>Sadové úpravy - kácení a řez stávajících dřevin</t>
  </si>
  <si>
    <t>Kácení listnatého stromu s průměrem kmene v 1,3m od 10-20cm v rovině včetně likvidace odpadu</t>
  </si>
  <si>
    <t>okolí objektu</t>
  </si>
  <si>
    <t>vícekmeny počítány každý kmen zvlášť</t>
  </si>
  <si>
    <t>Kácení listnatého stromu s průměrem kmene v 1,3m od 30-40cm v rovině včetně likvidace odpadu</t>
  </si>
  <si>
    <t>Kácení listnatého stromu s průměrem kmene v 1,3m od 40-50cm v rovině včetně likvidace odpadu</t>
  </si>
  <si>
    <t>Kácení listnatého stromu s průměrem kmene v 1,3m od 50-60cm v rovině včetně likvidace odpadu</t>
  </si>
  <si>
    <t>Odstranění keřů nad 1m v rovině včetně likvidace odpadu</t>
  </si>
  <si>
    <t xml:space="preserve">m2 </t>
  </si>
  <si>
    <t>Odstranění pařezů v rovině včetně likvidace odpadu</t>
  </si>
  <si>
    <t>Řez stromů dle DP včetně likvidace odpadu</t>
  </si>
  <si>
    <t>Zřízení a odstranění ochrany kmene</t>
  </si>
  <si>
    <t>Sadové úpravy - práce</t>
  </si>
  <si>
    <t>Chemické odplevelení půdy na celé ploše řešeného území</t>
  </si>
  <si>
    <t xml:space="preserve"> m2</t>
  </si>
  <si>
    <t>Plošná úprava terénu, práce rotavátor + uhrabání povrchu, odstranění kamenů a jiného drobného odpadu</t>
  </si>
  <si>
    <t>Výsadba listnatého stromu (vel. ZB 14/16 a 16/18), včetně hloubení jam, kotvení 3 kůly, obandážování kmene a vytvoření úvazku, odvoz a ukládka přebytečné zeminy</t>
  </si>
  <si>
    <t>náhradní výsadba</t>
  </si>
  <si>
    <t>Přívodní vyústka 1025 x 325, včetně regulace R02</t>
  </si>
  <si>
    <t>Buňkový tlumič hluku 200x500x1500</t>
  </si>
  <si>
    <t xml:space="preserve"> – 200x280 </t>
  </si>
  <si>
    <t xml:space="preserve"> – 500x200 </t>
  </si>
  <si>
    <t xml:space="preserve"> – 500x1000</t>
  </si>
  <si>
    <t xml:space="preserve"> – 630x1000 </t>
  </si>
  <si>
    <t xml:space="preserve"> – 750x1000</t>
  </si>
  <si>
    <t xml:space="preserve"> – 200x900 </t>
  </si>
  <si>
    <t xml:space="preserve"> – 500x315</t>
  </si>
  <si>
    <t xml:space="preserve"> – 630x800 </t>
  </si>
  <si>
    <t xml:space="preserve"> – 1350x225</t>
  </si>
  <si>
    <t xml:space="preserve"> – 1000x1000 </t>
  </si>
  <si>
    <t>Potrubí DN 50 - tl.40 mm</t>
  </si>
  <si>
    <t>Potrubí DN 65 - tl.50 mm</t>
  </si>
  <si>
    <t>Potrubí DN 80 - tl. 40 mm</t>
  </si>
  <si>
    <t>Potrubí DN 100 - tl. 60 mm</t>
  </si>
  <si>
    <t>Potrubí DN 125 - tl.60 mm</t>
  </si>
  <si>
    <t>Potrubí DN 150 - tl. 80 mm</t>
  </si>
  <si>
    <t>Potrubí DN 200 - tl.80 mm</t>
  </si>
  <si>
    <t>Objímky</t>
  </si>
  <si>
    <t xml:space="preserve"> -</t>
  </si>
  <si>
    <t>Izolace armatur</t>
  </si>
  <si>
    <t>Rozdělovače, sběrač tl.80 mm</t>
  </si>
  <si>
    <t>Pozice č. 206 a 207, 5.np</t>
  </si>
  <si>
    <t>Anuloid tl. 80mm</t>
  </si>
  <si>
    <t>Pozice č. 205, 5.np</t>
  </si>
  <si>
    <t>800-783</t>
  </si>
  <si>
    <t>NÁTĚRY</t>
  </si>
  <si>
    <t>Nátěr základní dvojnásobný</t>
  </si>
  <si>
    <t>783 42</t>
  </si>
  <si>
    <t>Potrubí DN 15 Základní dvojnásobný</t>
  </si>
  <si>
    <t>Potrubí DN 20 Základní dvojnásobný</t>
  </si>
  <si>
    <t>784 42</t>
  </si>
  <si>
    <t>Potrubí DN 25 Základní dvojnásobný</t>
  </si>
  <si>
    <t>Potrubí DN 32 Základní dvojnásobný</t>
  </si>
  <si>
    <t>Potrubí DN 40 Základní dvojnásobný</t>
  </si>
  <si>
    <t>Potrubí DN 50 Základní dvojnásobný</t>
  </si>
  <si>
    <t>Potrubí DN 65 Základní dvojnásobný</t>
  </si>
  <si>
    <t>Potrubí DN 100 Základní dvojnásobný</t>
  </si>
  <si>
    <t>Potrubí DN 125 Základní dvojnásobný</t>
  </si>
  <si>
    <t>Potrubí DN 200 Základní dvojnásobný</t>
  </si>
  <si>
    <t>Nátěr základní dvojnásobný s emailováním</t>
  </si>
  <si>
    <t>Potrubí DN 15 Základní dvojnásobný s emailováním</t>
  </si>
  <si>
    <t>PRE</t>
  </si>
  <si>
    <t>Proplach potrubí</t>
  </si>
  <si>
    <t>Zaregulování soustav</t>
  </si>
  <si>
    <t>Zaregulování regulačních ventilů</t>
  </si>
  <si>
    <t>Zaregulování ventilů u těles</t>
  </si>
  <si>
    <t xml:space="preserve">ks </t>
  </si>
  <si>
    <t xml:space="preserve">Protipožární prostupy rozvodů </t>
  </si>
  <si>
    <t>Požární prostupy přípojek těles skrz strop</t>
  </si>
  <si>
    <t>Připojení zařízení.</t>
  </si>
  <si>
    <t>Úprava stávajícího komínu</t>
  </si>
  <si>
    <t>1.pp I.etapa - kotelna 0.12 
Viz. popis standardů</t>
  </si>
  <si>
    <t>Pomocné ocelové úložné konstrukce.</t>
  </si>
  <si>
    <t>Zkoušky</t>
  </si>
  <si>
    <t>Provozní dokumentace</t>
  </si>
  <si>
    <t>Zaškolení obsluhy</t>
  </si>
  <si>
    <t>Vrtání děr do betonu</t>
  </si>
  <si>
    <t>Náplně soustavy vodou před předáním do provozu</t>
  </si>
  <si>
    <t>První vybavení strojoven</t>
  </si>
  <si>
    <t xml:space="preserve">Úpravy v kotelně v souvislosti s napojením nových koltlů a větví </t>
  </si>
  <si>
    <t>Demontáž</t>
  </si>
  <si>
    <t xml:space="preserve"> – 900x355 </t>
  </si>
  <si>
    <t xml:space="preserve"> – 1000x500</t>
  </si>
  <si>
    <t xml:space="preserve"> – 1000x315 </t>
  </si>
  <si>
    <t>Požární ucpávka (utěsnění prostupů potrubí hranicí požárního úseku hmotou třídy EI - UC) pro potrubí do obvodu</t>
  </si>
  <si>
    <t>do 1m</t>
  </si>
  <si>
    <t>do 2m</t>
  </si>
  <si>
    <t>do 3m</t>
  </si>
  <si>
    <t>do 4m</t>
  </si>
  <si>
    <t>Zařízení 103 – Neobsazeno</t>
  </si>
  <si>
    <t xml:space="preserve">Dveřní mřížka </t>
  </si>
  <si>
    <t xml:space="preserve"> - 400x300</t>
  </si>
  <si>
    <t>Radiální ventilátor do čtyřhranného potrubí , množství vzduchu 900 m3/h, tlak 350 Pa</t>
  </si>
  <si>
    <t xml:space="preserve"> - pružné spojky do čtyřhranného potrubí o rozměrech 600x300</t>
  </si>
  <si>
    <t xml:space="preserve"> - filtrční kazeta pro čtyřhranné potrubí určená pro kapsový filtr</t>
  </si>
  <si>
    <t xml:space="preserve">Podcentrála řídícího systému v rozvaděči RA4, DI=46, DO=15, AI=14, AO=5, CPU, moduly, komunikace BACnet , nutné příslušenství, ovl. panel 
</t>
  </si>
  <si>
    <t>Příslušenství pro napojení podcentrál do stávající komunikace BACnet IP</t>
  </si>
  <si>
    <t xml:space="preserve">Plastová krabice pro regulátor FCU, s příslušenstvím (3 ks relé pro paralelní řízení FCU, jištění, svorky) pro regulátory jednotlivých místností </t>
  </si>
  <si>
    <t xml:space="preserve">Rozvodnice plast šxvxh = 300x200x80 mm, vč. příslušenství a kompletního vydrátování  - obahuje trafo pro převodník   </t>
  </si>
  <si>
    <t>Převodník KNX/BACnet (v rozvodnIci MK)</t>
  </si>
  <si>
    <r>
      <t>Kabel silový CYKY 2x1,5 mm</t>
    </r>
    <r>
      <rPr>
        <vertAlign val="superscript"/>
        <sz val="10"/>
        <rFont val="Arial"/>
        <family val="2"/>
      </rPr>
      <t>2</t>
    </r>
    <r>
      <rPr>
        <sz val="10"/>
        <rFont val="Arial"/>
        <family val="2"/>
      </rPr>
      <t xml:space="preserve"> </t>
    </r>
  </si>
  <si>
    <t>1.np-4np</t>
  </si>
  <si>
    <t>1.pp,5.np</t>
  </si>
  <si>
    <r>
      <t>Kabel silový CYKY 4x2,5 mm</t>
    </r>
    <r>
      <rPr>
        <vertAlign val="superscript"/>
        <sz val="10"/>
        <rFont val="Arial"/>
        <family val="2"/>
      </rPr>
      <t>2</t>
    </r>
    <r>
      <rPr>
        <sz val="10"/>
        <rFont val="Arial"/>
        <family val="2"/>
      </rPr>
      <t xml:space="preserve"> </t>
    </r>
  </si>
  <si>
    <t xml:space="preserve">Práce ve stávajícím rozvaděči RA1 z I.etapy spojené s napojením VZT zař.10.7  </t>
  </si>
  <si>
    <t>RA1,RA4,RA5</t>
  </si>
  <si>
    <t>Software pro podcentrály (256 d.b.)</t>
  </si>
  <si>
    <t xml:space="preserve">Software pro IRC (d.b. 78) </t>
  </si>
  <si>
    <t>Oživení a provedení zkoušek</t>
  </si>
  <si>
    <t>RA1,RA4,RA5,IRC</t>
  </si>
  <si>
    <t>Náklady související s vypracováním dokumentace skutečného provedení stavby a její předání objednateli v požadované formě a rozsahu</t>
  </si>
  <si>
    <t xml:space="preserve">Montáž dveří do zárubně ocel.,otevíravých 1kř.do 0,8 m </t>
  </si>
  <si>
    <t>60x197:1</t>
  </si>
  <si>
    <t>70x197:11</t>
  </si>
  <si>
    <t>80x197:70</t>
  </si>
  <si>
    <t>M76-601</t>
  </si>
  <si>
    <t>dveře dřevěné vnitřní hladké plné, lamino 1křídlové s povrch.úpravou 60x197 cm</t>
  </si>
  <si>
    <t>M76-602</t>
  </si>
  <si>
    <t>dveře dřevěné vnitřní hladké plné, lamino 1křídlové s povrch.úpravou 70x197 cm</t>
  </si>
  <si>
    <t>M76-603</t>
  </si>
  <si>
    <t>dveře dřevěné vnitřní hladké plné, lamino 1křídlové s povrchovou úpravou 80x197 cm</t>
  </si>
  <si>
    <t>1PP:D007, D008, D009, D010, D011, D022</t>
  </si>
  <si>
    <t>2NP:D206, D208, D209, D210, D214, D215, D216, D217, D218, D219</t>
  </si>
  <si>
    <t>3NP:D301, D302, D303, D304, D305, D306, D307, D308, D309, D310, D311, D312, D315, D317, D318, D319, D320, D321, D322, D323, D326, D327, D328, D329, D330, D331</t>
  </si>
  <si>
    <t>4NP:D401, D402, D403, D404, D405, D406, D407, D408, D409, D410, D411, D412, D415, D417, D418, D419, D420, D421, D422, D423</t>
  </si>
  <si>
    <t>766 66-1122.R00</t>
  </si>
  <si>
    <t xml:space="preserve">Montáž dveří do zárubně ocel.,otevíravých 1kř.nad 0,8 m </t>
  </si>
  <si>
    <t>M76-604</t>
  </si>
  <si>
    <t>dveře dřevěné vnitřní hladké plné, lamino 1křídlové s povrchovou úpravou 90x197 cm</t>
  </si>
  <si>
    <t>766 66-1413.R00</t>
  </si>
  <si>
    <t>Montáž dveří protipožár.1kř.do 80 cm do zárubně ocel.</t>
  </si>
  <si>
    <t>70x197 EW30DP3-C:1</t>
  </si>
  <si>
    <t>80x197 EI30DP3-C-S:1</t>
  </si>
  <si>
    <t>M76-605</t>
  </si>
  <si>
    <t>dveře dřevěné vnitřní hladké plné, lamino 1křídlové, EW30DP3-C 60x197</t>
  </si>
  <si>
    <t>M76-606</t>
  </si>
  <si>
    <t>dveře dřevěné vnitřní hladké plné, lamino 1křídlové, EW30DP3-C 70x197</t>
  </si>
  <si>
    <t>M76-607</t>
  </si>
  <si>
    <t>dveře dřevěné vnitřní hladké plné, lamino 1křídlové, EW30DP3-C 80x197</t>
  </si>
  <si>
    <t>766 66-1422.R00</t>
  </si>
  <si>
    <t>Montáž dveří protipožárních 1kříd. nad 80 cm do ocel. zárubně</t>
  </si>
  <si>
    <t>90x197 EI30DP3-C-S:2</t>
  </si>
  <si>
    <t>M76-609</t>
  </si>
  <si>
    <t>dveře dřevěné vnitřní hladké plné, lamino 1křídlové, EW30DP3-C 90x197</t>
  </si>
  <si>
    <t>M76-610</t>
  </si>
  <si>
    <t>dveře dřevěné vnitřní hladké plné, lamino 1křídlové, EI30DP3-C-S 90x197</t>
  </si>
  <si>
    <t>766 66-1432.R00</t>
  </si>
  <si>
    <t xml:space="preserve">Montáž dveří protipožárních 2kříd. š.145 cm </t>
  </si>
  <si>
    <t>125x197 EW30DP3-C:2</t>
  </si>
  <si>
    <t xml:space="preserve">Montáž dveří protipožárních 2kříd. š. nad 145 cm </t>
  </si>
  <si>
    <t>M76-611</t>
  </si>
  <si>
    <t>dveře dřevěné vnitřní hladké plné, lamino 2křídlové, EI30DP3-C-S 125x197 (křídla 80+45)</t>
  </si>
  <si>
    <t>M76-612</t>
  </si>
  <si>
    <t>783 22-5100.R00</t>
  </si>
  <si>
    <t xml:space="preserve">Nátěr syntetický kovových konstrukcí 2x + 1x email </t>
  </si>
  <si>
    <t>zárubně:</t>
  </si>
  <si>
    <t>60x197/115:(0,115+0,050*2)*(0,6+2,02*2)*(1+4)</t>
  </si>
  <si>
    <t>60x197/225:(0,225+0,050*2)*(0,6+2,02*2)*1</t>
  </si>
  <si>
    <t>70x197/115:(0,115+0,050*2)*(0,7+2,02*2)*11</t>
  </si>
  <si>
    <t>80x197/115:(0,115+0,050*2)*(0,8+2,02*2)*(60+2)</t>
  </si>
  <si>
    <t>80x197/125:(0,125+0,050*2)*(0,8+2,02*2)*4</t>
  </si>
  <si>
    <t>80x197/175:(0,175+0,050*2)*(0,8+2,02*2)*6</t>
  </si>
  <si>
    <t>80x197/200:(0,200+0,050*2)*(0,8+2,02*2)*(3+1)</t>
  </si>
  <si>
    <t>80x197/225:(0,225+0,050*2)*(0,8+2,02*2)*1</t>
  </si>
  <si>
    <t>80x197/300:(0,300+0,050*2)*(0,8+2,02*2)*1</t>
  </si>
  <si>
    <t>90x197/115:(0,115+0,050*2)*(0,9+2,02*2)*(4+15)</t>
  </si>
  <si>
    <t>90x197/200:(0,200+0,050*2)*(0,9+2,02*2)*(1+1)</t>
  </si>
  <si>
    <t>160x197/175:(0,175+0,050*2)*(1,60+2,02*2)*10</t>
  </si>
  <si>
    <t>160x197/200:(0,200+0,050*2)*(1,60+2,02*2)*1</t>
  </si>
  <si>
    <t>180x197/200:(0,200+0,050*2)*(1,80+2,02*2)*1</t>
  </si>
  <si>
    <t>784</t>
  </si>
  <si>
    <t>Malby</t>
  </si>
  <si>
    <t>784 17-1201.R00</t>
  </si>
  <si>
    <t xml:space="preserve">Penetrace podkladu nátěrem, 1 x </t>
  </si>
  <si>
    <t>784 17-6712.R00</t>
  </si>
  <si>
    <t xml:space="preserve">Malba disperzní otěruvzd., bílá, bez penetr., 2x </t>
  </si>
  <si>
    <t>Opadní potrubí - plastový kanalizacní systém PE-(odhlucnené potrubí) svislá potrubí deštové kanalizace, vcetne tvarovek a upevnení O100</t>
  </si>
  <si>
    <t>Opadní potrubí - plastový kanalizacní systém PE-(odhlucnené potrubí) svislá potrubí deštové kanalizace, vcetne tvarovek a upevnení O125</t>
  </si>
  <si>
    <t xml:space="preserve">Centrální bateriový systém, Plně automatický provoz, včetně testování a vedení provozního deníku podle ČSN EN 50172. Dle ČSN EN 1838, doba zálohy 1h, životnost min.10let, 21 samostatných linek
Adresný centrální systém, určený přímo pro napájení adresných NO svítidel. 
</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</si>
  <si>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je vždy u každého vývodu uveden příslušný typ kabelu a jeho dimenze. </t>
  </si>
  <si>
    <t>Kabel 1-CYKY(J) 1x95</t>
  </si>
  <si>
    <t xml:space="preserve">UPS 80kW, 3 fáze/3 fáze, Ethernet WEB/SNMP management, on-line; účinnost vyšší než 96% v režimu on-line, účinnost až 99% v režimu Energy Saver Systém
Vstupní harmonické THDi nižší než 3%, softwarová kompatibilita pro dohled se stávajícími UPS.  včetně zapojení, servisní bypass, pomocný montážní materiál, test, revize, montáž a doprava na místo umístění.
Baterie olověné, ventilem řízené s technickou životnost 10-12 let. Doba zálohy základní 5 minut do doby najetí dieselagregátu. Nabíjení a formátování akumulátorů UPS.
</t>
  </si>
  <si>
    <t>X17 nerezový dvojháček na oděv – hygienické kabiny, WC pro handicapované</t>
  </si>
  <si>
    <t xml:space="preserve">X18.1  odpadkový koš hranatý se sklopným víkem – WC předsíň
- objem cca /25/l </t>
  </si>
  <si>
    <t>X18.2 odpadkový koš hranatý se sklopným víkem – hygienické kabiny
- objem cca /10/l</t>
  </si>
  <si>
    <t xml:space="preserve">X18.3 odpadkový koš otevřený – WC pro handicapované
- objem cca/ 10/l </t>
  </si>
  <si>
    <t>X19 Hliníková roletová mříž sestavená z hliníkových profilů s vysekávanými otvory nad sebou, podlahový profil plný s těsněním EPDM. 560x307cm</t>
  </si>
  <si>
    <t>X21.1 atiková boční vpust (chrlič), DN/125/, s integrovanou manžetou dle použité střešní krytiny + vyjímatelná ochranná mřížka + svodový řetěz /1,3/m</t>
  </si>
  <si>
    <t>X22 dveřní štítek žebrovaný AL s kartonovou vložkou</t>
  </si>
  <si>
    <t>X23 dveřní piktogram AL</t>
  </si>
  <si>
    <t>X25.2 hasící přístroje -sněhový přístroj 5kg.Hasící schopnost podrobně viz pož.zpráva.Kotvení na stěnu.Umístění bude upřesněno AD na základě pož.zprávy</t>
  </si>
  <si>
    <t>X26 orientační panel z bezpečnostního skla</t>
  </si>
  <si>
    <t>X29.1 chránička - těsnění prostupu stěnou proti tlakové vodě
(vč. kontroly utěsnění), pro kanalizaci DN100</t>
  </si>
  <si>
    <t>X32.1  revizní dvířka - v SDK podhledu pod SOZ klapkou - poloha bude určena na stavbě dle umístění SOZ 90x90cm</t>
  </si>
  <si>
    <t>X32.2  revizní dvířka - do SDK podhledu - pro VZT 60x60cm</t>
  </si>
  <si>
    <t>Optická kazeta rozměru Quick-Fit, 1x 12-ti vl. MPO / 12x E2000, OM3</t>
  </si>
  <si>
    <t>Záslepný modul do patch panelu v rozměru Quick-Fit</t>
  </si>
  <si>
    <t>Patchpanel 1U telefonní, 50×RJ45, nestíněný</t>
  </si>
  <si>
    <t>Patchpanel 1U telefonní, 25×RJ45, nestíněný</t>
  </si>
  <si>
    <t>Patch panel 1U, stíněný - 24×STP/1U, cat 6A, kompletní</t>
  </si>
  <si>
    <t>Optická kazeta rozměru Quick-Fit, 1x 24-ti vl. MPO / 24x E2000, OS2</t>
  </si>
  <si>
    <t>Kabel S/FTP 4×2×AWG23/1, cat 6A, b2ca s0 d1 nebo b2ca s0 d0</t>
  </si>
  <si>
    <t>Kabel SHKFH–R B2ca s1d0 100×2×0.5, (PRAFlaCom® F)</t>
  </si>
  <si>
    <t xml:space="preserve">  </t>
  </si>
  <si>
    <t>Kabely ostatní</t>
  </si>
  <si>
    <t>Kabel S/FTP 4×2×AWG23/1, cat 6A, LSOH</t>
  </si>
  <si>
    <t>Kabel SYKFY 20×2×0.5</t>
  </si>
  <si>
    <t>Kabel optický, MPO/MPO trunkový kabel, 12 vláken OM3, rovný, 1xMPO - 1xMPO, LSOH, 165m</t>
  </si>
  <si>
    <t>Kabel optický, MPO/MPO trunkový kabel, 24 vláken OS2, rovný, 2xMPO - 2xMPO, LSOH, 135m</t>
  </si>
  <si>
    <t>Kabel optický, MPO/MPO trunkový kabel, 24 vláken OS2, rovný, 2xMPO - 2xMPO, LSOH, 115m</t>
  </si>
  <si>
    <t>Kabel optický, MPO/MPO trunkový kabel, 12 vláken OS2, rovný, 2xMPO - 2xMPO, LSOH, 35m</t>
  </si>
  <si>
    <t>Kabel S/FTP 4×2×AWG23/1, cat 7, LSOH</t>
  </si>
  <si>
    <t>Kabel optický, zemní kabel s ochranou proti hlodavcům, 48 vláken OS1</t>
  </si>
  <si>
    <t>Zemnění, stínění</t>
  </si>
  <si>
    <t>Kabel CYA 6 zž</t>
  </si>
  <si>
    <t>Parapetní žlab ocelový, dvojitý, 170x70mm</t>
  </si>
  <si>
    <t>Trubka ohebná , 36mm, včetně uchycení</t>
  </si>
  <si>
    <t>podlaha - skladba P3:0,075*562,79</t>
  </si>
  <si>
    <t>podlaha - skladba P4:0,071*27,36</t>
  </si>
  <si>
    <t>podlaha - skladba P6:0,080*31,23</t>
  </si>
  <si>
    <t>podlaha - skladba P22:0,050*25,77</t>
  </si>
  <si>
    <t>podlaha - skladba P23:0,080*65,92</t>
  </si>
  <si>
    <t>631 31-2711.R00</t>
  </si>
  <si>
    <t xml:space="preserve">Mazanina betonová tl. 5 - 8 cm C 25/30 </t>
  </si>
  <si>
    <t>631 31-9171.R00</t>
  </si>
  <si>
    <t xml:space="preserve">Příplatek za stržení povrchu mazaniny tl. 8 cm </t>
  </si>
  <si>
    <t>631 31-3611.R00</t>
  </si>
  <si>
    <t xml:space="preserve">Mazanina betonová tl. 8 - 12 cm C 16/20 </t>
  </si>
  <si>
    <t>podlaha - skladba P5:0,100*209,78</t>
  </si>
  <si>
    <t>631 31-9173.R00</t>
  </si>
  <si>
    <t xml:space="preserve">Příplatek za stržení povrchu mazaniny tl. 12 cm </t>
  </si>
  <si>
    <t>podlaha - skladba P5:2*20,98</t>
  </si>
  <si>
    <t>631 31-5711.R00</t>
  </si>
  <si>
    <t xml:space="preserve">Mazanina betonová tl. 12 - 24 cm C 25/30 </t>
  </si>
  <si>
    <t>631 31-9175.R00</t>
  </si>
  <si>
    <t xml:space="preserve">Příplatek za stržení povrchu mazaniny tl. 24 cm </t>
  </si>
  <si>
    <t>631 36-1921.R00</t>
  </si>
  <si>
    <t xml:space="preserve">Výztuž mazanin svařovanou sítí </t>
  </si>
  <si>
    <t>ocel. síť W4 - 150/150:</t>
  </si>
  <si>
    <t>ocel. síť W5 - 150/150:</t>
  </si>
  <si>
    <t>podlaha - skladba P1:0,00209*52,69</t>
  </si>
  <si>
    <t>podlaha - skladba P2:0,00209*26,89</t>
  </si>
  <si>
    <t>podlaha - skladba P3:0,00209*562,79</t>
  </si>
  <si>
    <t>podlaha - skladba P4:0,00209*27,36</t>
  </si>
  <si>
    <t>podlaha - skladba P5:0,00209*209,78</t>
  </si>
  <si>
    <t>podlaha - skladba P6:0,00209*31,23</t>
  </si>
  <si>
    <t>podlaha - skladba P22:0,00209*25,77</t>
  </si>
  <si>
    <t>podlaha - skladba P23:0,00209*65,92</t>
  </si>
  <si>
    <t>Mezisoučet</t>
  </si>
  <si>
    <t>ztratné, přesahy:20%</t>
  </si>
  <si>
    <t>632 41-2150.RT3</t>
  </si>
  <si>
    <t>Potěr ze SMS, ruční zpracování, tl. do 50 mm samonivelační anhydritová směs (CA-C30-F7)</t>
  </si>
  <si>
    <t>strop nad 1PP</t>
  </si>
  <si>
    <t>622 31-1731.VL1</t>
  </si>
  <si>
    <t>vč. systémových doplňků KZS</t>
  </si>
  <si>
    <t>622 39-1001.R00</t>
  </si>
  <si>
    <t>Příplatek-mtž KZS podhledu,izolant,tenkovrst.om.</t>
  </si>
  <si>
    <t>180x197/175:(0,175+0,050*2)*(1,80+2,02*2)*4</t>
  </si>
  <si>
    <t>klika-klika:153</t>
  </si>
  <si>
    <t>1PP-5NP:36+29+27+30+24+7</t>
  </si>
  <si>
    <t>1PP-5NP:17+3+1+0+0+0</t>
  </si>
  <si>
    <t>1PP-5NP:4+6+2+0+0+0</t>
  </si>
  <si>
    <t>vč. úpravy podlahy a zapuštění kolejnic</t>
  </si>
  <si>
    <t>včetně úpravy v místě s lokálním oslabením předepsané tloušťky potěru</t>
  </si>
  <si>
    <t>oprava stávající střechy:120,8</t>
  </si>
  <si>
    <t>Poznámka k položce:
(1.NP a venkovní prostor) - ZEMNÍ PRÁCE , BOURÁNÍ PRO ZTI Kanalizace -zemní práce pro kanalizaci pod podlahou nepodsklepené cásti 1.NP a venkovních prípojek do stok rešených v IO 02.                                                 Vodovod - zemní práce pro výtlacné prívodní potrubí užitkové vody z akumulacní nádrže deštových vod)         Pri výpoctu kubatury výkopu a zásypu uvažováno, že budou provádeny po sejmutí ornice - po príprave stavební pláne.</t>
  </si>
  <si>
    <t>m3</t>
  </si>
  <si>
    <t>132201209</t>
  </si>
  <si>
    <t>Příplatek za lepivost k hloubení rýh š do 2000 mm v hornině tř. 3</t>
  </si>
  <si>
    <t>(1.NP a venkovní prostor)</t>
  </si>
  <si>
    <t>151101101</t>
  </si>
  <si>
    <t>Zřízení příložného pažení a rozepření stěn rýh hl do 2 m</t>
  </si>
  <si>
    <t>m2</t>
  </si>
  <si>
    <t>151101111</t>
  </si>
  <si>
    <t>Odstranění příložného pažení a rozepření stěn rýh hl do 2 m</t>
  </si>
  <si>
    <t>161101101</t>
  </si>
  <si>
    <t>Svislé přemístění výkopku z horniny tř. 1 až 4 hl výkopu do 2,5 m</t>
  </si>
  <si>
    <t>162201102</t>
  </si>
  <si>
    <t>Vodorovné přemístění do 50 m výkopku/sypaniny z horniny tř. 1 až 4</t>
  </si>
  <si>
    <t>162601102</t>
  </si>
  <si>
    <t>Vodorovné přemístění do 5000 m výkopku/sypaniny z horniny tř. 1 až 4</t>
  </si>
  <si>
    <t>167101101</t>
  </si>
  <si>
    <t>Nakládání výkopku z hornin tř. 1 až 4 do 100 m3</t>
  </si>
  <si>
    <t>171201201</t>
  </si>
  <si>
    <t>Uložení sypaniny na skládky</t>
  </si>
  <si>
    <t>171201211</t>
  </si>
  <si>
    <t>Poplatek za uložení odpadu ze sypaniny na skládce (skládkovné)</t>
  </si>
  <si>
    <t>t</t>
  </si>
  <si>
    <t>174101101</t>
  </si>
  <si>
    <t>Zásyp jam, šachet rýh nebo kolem objektů sypaninou se zhutněním</t>
  </si>
  <si>
    <t>175101101</t>
  </si>
  <si>
    <t>Obsypání potrubí bez prohození sypaniny z hornin tř. 1 až 4 uloženým do 3 m od kraje výkopu</t>
  </si>
  <si>
    <t>1-13</t>
  </si>
  <si>
    <t>Bourání podlahy pro kanalizaci ve stávajícím objektu CEMZ I</t>
  </si>
  <si>
    <t>(1.PP- míst. 0.49)</t>
  </si>
  <si>
    <t xml:space="preserve">    721 - Zdravotechnika - vnitřní kanalizace</t>
  </si>
  <si>
    <t>721-1-01</t>
  </si>
  <si>
    <t>Pripojovací a odpadní potrubí - plastový kanalizacní systém HT-PP, vcetne tvarovek a upevnení (splašková kanalizace, kondenzát od VZT jednotek) O32</t>
  </si>
  <si>
    <t>(1.PP - 5.NP)</t>
  </si>
  <si>
    <t>721-1-02</t>
  </si>
  <si>
    <t>1</t>
  </si>
  <si>
    <t>Zemní práce</t>
  </si>
  <si>
    <t>162 70-1105.R00</t>
  </si>
  <si>
    <t xml:space="preserve">Vodorovné přemístění výkopku z hor.1-4 do 10000 m </t>
  </si>
  <si>
    <t>162 70-1109.R00</t>
  </si>
  <si>
    <t xml:space="preserve">Železobeton základových zdí C 25/30 XC1 </t>
  </si>
  <si>
    <t>prohlubně pod 1PP:10,71</t>
  </si>
  <si>
    <t>prohlubně pod 1NP:2,84</t>
  </si>
  <si>
    <t>279 35-1105.R00</t>
  </si>
  <si>
    <t>Al/55 - okenní sestava, rozměr /1025x2600/</t>
  </si>
  <si>
    <t>AlD/10 dveře s nadsvětlíkem, sestava, rozměr /2700x3170/</t>
  </si>
  <si>
    <t xml:space="preserve"> - 600x250</t>
  </si>
  <si>
    <t xml:space="preserve"> - 250x140</t>
  </si>
  <si>
    <t xml:space="preserve"> - 1900x500</t>
  </si>
  <si>
    <t xml:space="preserve"> - 1400x630</t>
  </si>
  <si>
    <t xml:space="preserve"> - 1400x500</t>
  </si>
  <si>
    <t>Montáž zařízení 106</t>
  </si>
  <si>
    <t>Zařízení 107 – Úklid 1.PP až 5.NP</t>
  </si>
  <si>
    <t>107.01 EF</t>
  </si>
  <si>
    <t>Střešní dvoutáčkový ventilátor do kruhového potrubí ø 225 mm, množství odváděného vzduchu 300 m3/h, tlak 200 Pa</t>
  </si>
  <si>
    <t>Střecha</t>
  </si>
  <si>
    <t>Vyústka do kruhového potrubí NOVA-C-1-225x75</t>
  </si>
  <si>
    <t>č.m. 5.17, 5.NP</t>
  </si>
  <si>
    <t>č.m. 4.56, 4.NP</t>
  </si>
  <si>
    <t>č.m. 3.56, 3.NP</t>
  </si>
  <si>
    <t>č.m. 2.55, 2.NP</t>
  </si>
  <si>
    <t>č.m. 1.69, 1.NP</t>
  </si>
  <si>
    <t>č.m. 0.28, 1.PP</t>
  </si>
  <si>
    <t>Dveřní mřížka obustranná PT 445x82</t>
  </si>
  <si>
    <t>Potrubí spiro ø 140 mm včetně tvarovek</t>
  </si>
  <si>
    <t>Montáž zařízení 107</t>
  </si>
  <si>
    <t>Zařízení 06.01 – Kotelna</t>
  </si>
  <si>
    <t>06.01.01 SF</t>
  </si>
  <si>
    <t>Radiální venntilátor do čtyřhranného potrubí 600x348, množství přiváděného vzduchu 2000m3/h, tlak 200 Pa</t>
  </si>
  <si>
    <t>č.m. 0.13, 1.PP</t>
  </si>
  <si>
    <t>06.01.02 EH</t>
  </si>
  <si>
    <t xml:space="preserve">Příplatek k vod. přemístění hor.1-4 za další 1 km </t>
  </si>
  <si>
    <t>dalších 20km:20*290,48</t>
  </si>
  <si>
    <t>199 00-0002.R00</t>
  </si>
  <si>
    <t xml:space="preserve">Poplatek za skládku horniny 1- 4 </t>
  </si>
  <si>
    <t>Celkem za</t>
  </si>
  <si>
    <t>22</t>
  </si>
  <si>
    <t>č.m. 5.20, 5.NP</t>
  </si>
  <si>
    <t>Spojovací manžeta VBM 315</t>
  </si>
  <si>
    <t>Mřížka na konec potrubí ø 315 mm</t>
  </si>
  <si>
    <t>Kruhová klapka pro ovládání servopohonem ø 315 mm</t>
  </si>
  <si>
    <t>Montáž zařízení 108</t>
  </si>
  <si>
    <t>Zařízení 07.01 – Větrání rozvodny 0.14, 0.18, 0.21</t>
  </si>
  <si>
    <t>07.01 EF</t>
  </si>
  <si>
    <t>Radiální ventilátor do čtyřhranného potrubí 1000x500, množství odváděného vzduchu 4100 m3/h, tlak 280 Pa</t>
  </si>
  <si>
    <t>č.m. 0.14, 1.PP</t>
  </si>
  <si>
    <t>Montáž zařízení 08</t>
  </si>
  <si>
    <t>109.01 EF</t>
  </si>
  <si>
    <t>Radiální kovový ventilátor do kruhového potrubí ø 250 mm, množství dváděného vzduchu 750m3/h, tlak 100 Pa</t>
  </si>
  <si>
    <t>Tlumič hluku do kruhového potrubí ø 250 mm/850 mm</t>
  </si>
  <si>
    <t>Potrubí spiro ø 250 mm včetně tvarovek</t>
  </si>
  <si>
    <t>Montáž zařízení 109.01</t>
  </si>
  <si>
    <t>Ali/16 okenní sestava vnitřní, rozměr /2000x1000/</t>
  </si>
  <si>
    <t>Ali/32 dveře otočné 2křídlové vnitřní, rozměr /1600x1970/</t>
  </si>
  <si>
    <t>Ali/42 dveře otočné 2křídlové vnitřní, rozměr /1600x1970/</t>
  </si>
  <si>
    <t>767 64-1110.R00</t>
  </si>
  <si>
    <t xml:space="preserve">Montáž dveří,oc.zárub.,otvíravých 1kříd </t>
  </si>
  <si>
    <t>dveře ocelové vnitřní hladké plné, zateplené 1křídlové, 60x197</t>
  </si>
  <si>
    <t>767 64-6510.R00</t>
  </si>
  <si>
    <t xml:space="preserve">Montáž dveří protipožárních jednokřídlových </t>
  </si>
  <si>
    <t>dveře ocelové vnitřní hladké plné, 1křídlové, EW30DP1-C 60x197</t>
  </si>
  <si>
    <t>dveře ocelové vnitřní hladké plné, 1křídlové, EW15DP1-C 80x197</t>
  </si>
  <si>
    <t>dveře ocelové vnitřní hladké plné, 1křídlové, EI30DP1-C-S 80x197</t>
  </si>
  <si>
    <t>dveře ocelové vnitřní hladké plné, 1křídlové, EW30DP1-C 80x197</t>
  </si>
  <si>
    <t>5NP:D501, D502, D504</t>
  </si>
  <si>
    <t>dveře ocelové vnitřní hladké plné, 1křídlové, EW60DP1-C 80x197</t>
  </si>
  <si>
    <t>dveře ocelové vnitřní hladké plné, 1křídlové, EI30DP1-C-S 90x197</t>
  </si>
  <si>
    <t>2NP:D203, D204</t>
  </si>
  <si>
    <t>dveře ocelové vnitřní hladké plné, 1křídlové, EW60DP1-C 90x197</t>
  </si>
  <si>
    <t>767 64-6521.R00</t>
  </si>
  <si>
    <t xml:space="preserve">Montáž dveří protipožár. 2 křídlových, H do 197 cm </t>
  </si>
  <si>
    <t>dveře ocelové vnitřní hladké plné, 2křídlové, EW90DP1-C 160x197 (křídla 90+70)</t>
  </si>
  <si>
    <t>Zámečnické konstrukce jsou vč. kotevního, spojovacího a pomocného materiálu a vč. povrchové úpravy</t>
  </si>
  <si>
    <t>Železobeton nadzákladových zdí pohledový C 30/37 XC4, XF3, XA1</t>
  </si>
  <si>
    <t>311 35-1105.R00</t>
  </si>
  <si>
    <t xml:space="preserve">Bednění nadzákladových zdí oboustranné - zřízení </t>
  </si>
  <si>
    <t>1PP:781,89</t>
  </si>
  <si>
    <t>1NP:464,05</t>
  </si>
  <si>
    <t>2NP:198,43</t>
  </si>
  <si>
    <t>3NP:257,70</t>
  </si>
  <si>
    <t>4NP:158,51</t>
  </si>
  <si>
    <t>5NP:276,03</t>
  </si>
  <si>
    <t>311 35-1106.R00</t>
  </si>
  <si>
    <t xml:space="preserve">Bednění nadzákladových zdí oboustranné-odstranění </t>
  </si>
  <si>
    <t>311 35-1805.R00</t>
  </si>
  <si>
    <t xml:space="preserve">Bednění nadzákl.zdí pohled.hl.oboustranné-zřízení </t>
  </si>
  <si>
    <t>vstupní markýza:34,56</t>
  </si>
  <si>
    <t>311 35-1806.R00</t>
  </si>
  <si>
    <t>311 36-1821.R00</t>
  </si>
  <si>
    <t xml:space="preserve">Výztuž nadzákladových zdí z betonářské ocelí B500B </t>
  </si>
  <si>
    <t>podlaha - skladba P5:209,78</t>
  </si>
  <si>
    <t>podlaha - skladba P6:31,23</t>
  </si>
  <si>
    <t>podlaha - skladba P10:134,93</t>
  </si>
  <si>
    <t>Protipožární klapka 500x200 se servopohonem, napájení 230 V</t>
  </si>
  <si>
    <t>Odvodní vyústka s regulací R 1.0 - 825x225</t>
  </si>
  <si>
    <t>Kazetový FAN-COIL viz tabulka FCU</t>
  </si>
  <si>
    <t xml:space="preserve"> - pružné spojky o rozměrech 600x300</t>
  </si>
  <si>
    <r>
      <t xml:space="preserve">Plastový talířový ventil odvodní </t>
    </r>
    <r>
      <rPr>
        <sz val="11"/>
        <color indexed="8"/>
        <rFont val="Arial"/>
        <family val="2"/>
      </rPr>
      <t>ø 100 mm</t>
    </r>
  </si>
  <si>
    <t>Protipožární klapka ø 200mm se servopohonem, napájení 230 V</t>
  </si>
  <si>
    <t>Protipožární klapka ø 280mm se servopohonem, napájení 230 V</t>
  </si>
  <si>
    <t>PPK 106.01.06</t>
  </si>
  <si>
    <t>Protipožární klapka ø 1000x200mm se servopohonem, napájení 230 V</t>
  </si>
  <si>
    <t xml:space="preserve"> - 500x300</t>
  </si>
  <si>
    <t xml:space="preserve"> - 400x200</t>
  </si>
  <si>
    <t xml:space="preserve"> - 500x500</t>
  </si>
  <si>
    <t xml:space="preserve">Velmi ohebná hadice z Al fólie ø100mm </t>
  </si>
  <si>
    <t>Tlumič hluku ø 315, l =850 mm</t>
  </si>
  <si>
    <t>Tlumič hluku 500x500x1000</t>
  </si>
  <si>
    <t>Zařízení 109.01 – Větrání rozvodny 0.32</t>
  </si>
  <si>
    <t>Přívodní vyústka 425x225, včetně regulace R2</t>
  </si>
  <si>
    <t>Přívodní vyústka 225x125, včetně regulace R2</t>
  </si>
  <si>
    <t xml:space="preserve"> – 180x140</t>
  </si>
  <si>
    <t xml:space="preserve"> – 250x200 </t>
  </si>
  <si>
    <t xml:space="preserve"> – 140x110 </t>
  </si>
  <si>
    <t xml:space="preserve"> – 200x180 </t>
  </si>
  <si>
    <t xml:space="preserve"> – 425x125</t>
  </si>
  <si>
    <t>Tlumič hluku do kruhové potrubí ø 250, l=900</t>
  </si>
  <si>
    <t xml:space="preserve"> - 1000x315</t>
  </si>
  <si>
    <t xml:space="preserve"> - 800x315</t>
  </si>
  <si>
    <t xml:space="preserve"> - 825x325</t>
  </si>
  <si>
    <t xml:space="preserve"> - 630x160</t>
  </si>
  <si>
    <t xml:space="preserve"> - 325x825</t>
  </si>
  <si>
    <t xml:space="preserve"> - 500x250</t>
  </si>
  <si>
    <t xml:space="preserve"> - 630x500</t>
  </si>
  <si>
    <t>okna hliníková, parapet plast. š. 20cm, Op1-Op17: 161,67</t>
  </si>
  <si>
    <t>okna hliníková, parapet plast. Op1-Op17: 161,67</t>
  </si>
  <si>
    <t>Al/22 okenní sestava, rozměr /2690x3170/</t>
  </si>
  <si>
    <t>AlD/11 dveře s nadsvětlíkem, sestava, rozměr /2800x3100/ EI30DP1</t>
  </si>
  <si>
    <t>AlD/12 dveře s nadsvětlíkem, sestava, rozměr /2800x3100/ EI30DP1</t>
  </si>
  <si>
    <t>Al/05 okenní sestava, rozměr /2800x2250/ EI30DP1</t>
  </si>
  <si>
    <t>Al/04 okenní sestava, rozměr /2800x2250/ EI30DP1</t>
  </si>
  <si>
    <t>Ali/24 sestava s dveřmi vnitřní, rozměr /4675x3250/ EW30DP3</t>
  </si>
  <si>
    <t>Ali/33 dveře otočné 2křídlové vnitřní, rozměr /1600x1970/ EI30DP3 C3 S</t>
  </si>
  <si>
    <t>R95 21-11_1</t>
  </si>
  <si>
    <t>R95 21-11_2</t>
  </si>
  <si>
    <t>X20.1 vertikální slunolam – bude použitý stejný systém clonění jako na I.etapě (vč. povrchové úpravy a barevnosti) 2260x360cm</t>
  </si>
  <si>
    <t>X20.2 vertikální slunolam – bude použitý stejný systém clonění jako na I.etapě (vč. povrchové úpravy a barevnosti) 3175x400cm</t>
  </si>
  <si>
    <t>X20.3 vertikální slunolam – bude použitý stejný systém clonění jako na I.etapě (vč. povrchové úpravy a barevnosti) 600x320cm</t>
  </si>
  <si>
    <t>X20.4  vertikální slunolam – bude použitý stejný systém clonění jako na I.etapě (vč. povrchové úpravy a barevnosti) 855x320cm</t>
  </si>
  <si>
    <t>X20.5  vertikální slunolam – bude použitý stejný systém clonění jako na I.etapě (vč. povrchové úpravy a barevnosti) 620x1135cm</t>
  </si>
  <si>
    <t>Kulový kohout s ruční pákou (vč. šroubení) DN 20</t>
  </si>
  <si>
    <t>735 29</t>
  </si>
  <si>
    <t>Kulový kohout s ruční pákou (vč. šroubení) DN 25</t>
  </si>
  <si>
    <t>Větev 212, dle počtu FC</t>
  </si>
  <si>
    <t xml:space="preserve">Kulový kohout s ruční pákou (vč. šroubení) DN 32  </t>
  </si>
  <si>
    <t xml:space="preserve">Kulový kohout s ruční pákou (vč. šroubení) DN 50  </t>
  </si>
  <si>
    <t>Motýlové klapky</t>
  </si>
  <si>
    <t>734 19</t>
  </si>
  <si>
    <t>Klapka motýlová (včetně protipřírub) DN 65</t>
  </si>
  <si>
    <t>735 19</t>
  </si>
  <si>
    <t xml:space="preserve">Zásyp jam, rýh, šachet se zhutněním </t>
  </si>
  <si>
    <t>zásyp kolem objektu:811,20</t>
  </si>
  <si>
    <t>171 10-1103.R00</t>
  </si>
  <si>
    <t xml:space="preserve">Uložení sypaniny do násypů zhutněných na 100% PS </t>
  </si>
  <si>
    <t>M17-11001</t>
  </si>
  <si>
    <t>Zemina vhodná do násypů vč. pořizovacích a dopravních nákladů</t>
  </si>
  <si>
    <t>181 10-1102.R00</t>
  </si>
  <si>
    <t xml:space="preserve">Úprava pláně v hor. 1-4, se zhutněním </t>
  </si>
  <si>
    <t>Díl</t>
  </si>
  <si>
    <t>Základy, zvláštní zakládání</t>
  </si>
  <si>
    <t>274 35-1215.R00</t>
  </si>
  <si>
    <t>Filtr (včetně protipřírub) DN 65</t>
  </si>
  <si>
    <t>735 16</t>
  </si>
  <si>
    <t>Filtr (včetně protipřírub) DN 125</t>
  </si>
  <si>
    <t>Filtr (včetně protipřírub) DN 150</t>
  </si>
  <si>
    <t>Filtr (včetně protipřírub) DN 200</t>
  </si>
  <si>
    <t>Zpětné ventily</t>
  </si>
  <si>
    <t>734 12</t>
  </si>
  <si>
    <t>Zpětný ventil (včetně protipřírub) DN 20</t>
  </si>
  <si>
    <t>Zpětný ventil (včetně protipřírub) DN 32</t>
  </si>
  <si>
    <t>Zpětný ventil (včetně protipřírub) DN 50</t>
  </si>
  <si>
    <t>Zpětný ventil (včetně protipřírub) DN 65</t>
  </si>
  <si>
    <t>Zpětný ventil (včetně protipřírub) DN 80</t>
  </si>
  <si>
    <t>Zpětný ventil (včetně protipřírub) DN 100</t>
  </si>
  <si>
    <t>Zpětný ventil (včetně protipřírub) DN 125</t>
  </si>
  <si>
    <t>Zpětný ventil (včetně protipřírub) DN 150</t>
  </si>
  <si>
    <t>Pojistný ventil</t>
  </si>
  <si>
    <t>Pojistný ventil pružinový DN 25</t>
  </si>
  <si>
    <t>Pojistný ventil pružinový DN 40</t>
  </si>
  <si>
    <t>Gumové kondenzátory</t>
  </si>
  <si>
    <t>Gumový kompenzátor (včetně protipřírub) DN 65</t>
  </si>
  <si>
    <t>Gumový kompenzátor (včetně protipřírub) DN 125</t>
  </si>
  <si>
    <t>Gumový kompenzátor (včetně protipřírub) DN 150</t>
  </si>
  <si>
    <t>Gumový kompenzátor (včetně protipřírub) DN 200</t>
  </si>
  <si>
    <t>Teploměr včetně návarku a jímky</t>
  </si>
  <si>
    <t>734 41</t>
  </si>
  <si>
    <t>Manometr včetně manometrického kohoutu, smyčky a návarku</t>
  </si>
  <si>
    <t>734 42</t>
  </si>
  <si>
    <t>Překlad 175x115-1990/1500 mm z LB s keramickým kamenivem</t>
  </si>
  <si>
    <t>595-12816.A</t>
  </si>
  <si>
    <t>Překlad 175x115-2240/1750 mm z LB s keramickým kamenivem</t>
  </si>
  <si>
    <t>595-12837.A</t>
  </si>
  <si>
    <t>Překlad 175x240-2490/2000 mm z LB s keramickým kamenivem</t>
  </si>
  <si>
    <t xml:space="preserve">Příčky z příčkovek keramobet. tl. 7 cm </t>
  </si>
  <si>
    <t>342 25-5064.R00</t>
  </si>
  <si>
    <t xml:space="preserve">Příčky z příčkovek keramobet. tl. 11,5 cm </t>
  </si>
  <si>
    <t>Příčky z příčkovek keramobet. tloušťky 17,5 cm akustická</t>
  </si>
  <si>
    <t>stěny - skladba Wi15:1597,10</t>
  </si>
  <si>
    <t>aku obklad Ap01:29,37</t>
  </si>
  <si>
    <t xml:space="preserve">X14 box na papírové utěrky na ruce – učebny, kuchyňky, hygienické kabiny, WC bufet- nástěnný, průhled pro kontrolu naplnění, čelní stěna v provedení proti otiskům prstů, uzamykatelný, kapacita /1 /balík (200-300ks) </t>
  </si>
  <si>
    <t>342 08-2261.R00</t>
  </si>
  <si>
    <t>stěny - skladba Wi01.2:3,67</t>
  </si>
  <si>
    <t>342 01-6121.R00</t>
  </si>
  <si>
    <t>stěny - skladba Wi02:34,88</t>
  </si>
  <si>
    <t>342 01-3123.R00</t>
  </si>
  <si>
    <t xml:space="preserve">Příčka SDK tl.100mm,ocel.kce,2x oplášť.,RBI 12,5mm </t>
  </si>
  <si>
    <t>stěny - skladba Wi03:34,47</t>
  </si>
  <si>
    <t>347 01-6111.R00</t>
  </si>
  <si>
    <t xml:space="preserve">Předstěna SDK, tl.65mm, ocel. kce CW, 1x RB 12,5mm </t>
  </si>
  <si>
    <t>347 01-6113.R00</t>
  </si>
  <si>
    <t>347 01-5226.R00</t>
  </si>
  <si>
    <t xml:space="preserve">Předstěna SDK,tl.102,5 mm,ocel.kce CW,2xMAI 12,5mm </t>
  </si>
  <si>
    <t>stěny - skladba Wi10:33,67</t>
  </si>
  <si>
    <t>347 01-3124.R00</t>
  </si>
  <si>
    <t xml:space="preserve">Předstěna SDK,tl.55mm,1x ocel.kce C,1x RI 15mm </t>
  </si>
  <si>
    <t>aku obklad Ap11:26,56</t>
  </si>
  <si>
    <t>416 02-2121.R00</t>
  </si>
  <si>
    <t xml:space="preserve">Podhledy SDK,ocel.dvouúrov.křížový rošt,1x RB 12,5 </t>
  </si>
  <si>
    <t>podhled - skladba R2:193,63</t>
  </si>
  <si>
    <t>416 02-2123.R00</t>
  </si>
  <si>
    <t>Větev 102 - 2x počet otopných těles</t>
  </si>
  <si>
    <t>Větev 106 - 2x počet otopných těles</t>
  </si>
  <si>
    <t>Větev 107 - 2x počet otopných těles</t>
  </si>
  <si>
    <t>Termostatická hlavice</t>
  </si>
  <si>
    <t xml:space="preserve">Radiátorvé šroubení </t>
  </si>
  <si>
    <t>734 26</t>
  </si>
  <si>
    <t>Radiátorvé šroubení DN15 pro tělesa s standardním připojením</t>
  </si>
  <si>
    <t>Radiátorové šroubení  DN 15 pro tělesa s integrovaným ventilem</t>
  </si>
  <si>
    <t xml:space="preserve">Větev 106 </t>
  </si>
  <si>
    <t>Radiátorvé šroubení rohové DN15  pro koupelnové těleso</t>
  </si>
  <si>
    <t>Radiátorové šroubení DN15 pro konvektory s integrovaným ventilem</t>
  </si>
  <si>
    <t>Zařízení MaR</t>
  </si>
  <si>
    <t>Zařízení MaR DN 65</t>
  </si>
  <si>
    <t>Zařízení MaR DN 150</t>
  </si>
  <si>
    <t>Otopná tělesa</t>
  </si>
  <si>
    <t>Deskové těleso ocelové ve standardním provedení - výška 400 mm</t>
  </si>
  <si>
    <t>735 15</t>
  </si>
  <si>
    <t>Výkon tělesa do 1000 W</t>
  </si>
  <si>
    <t>Výkon tělesa do 1250 W</t>
  </si>
  <si>
    <t>Výkon tělesa do 1500 W</t>
  </si>
  <si>
    <t>Výkon tělesa do 2000 W</t>
  </si>
  <si>
    <t>514/ -skrínka nízká  /800/ – prosklená dvírka  rozmer /800/400/660</t>
  </si>
  <si>
    <t>28</t>
  </si>
  <si>
    <t>INT-1-mat.-30</t>
  </si>
  <si>
    <t>515/ -skrínka vysoká  /800/ – policová  rozmer /800/400/1280</t>
  </si>
  <si>
    <t>29</t>
  </si>
  <si>
    <t>INT-1-mat.-31</t>
  </si>
  <si>
    <t>516/ -skrínka vysoká / 800/ – plná dvírka  rozmer /800/400/1280</t>
  </si>
  <si>
    <t>30</t>
  </si>
  <si>
    <t>INT-1-mat.-32</t>
  </si>
  <si>
    <t>517/ -skrínka vysoká  /800/ – prosklená dvírka  rozmer /800/400/1280</t>
  </si>
  <si>
    <t>31</t>
  </si>
  <si>
    <t>INT-1-mat.-33</t>
  </si>
  <si>
    <t>518/ - skrín šatní s umyvadlem  /1500/ rozmer /1500/600/2000</t>
  </si>
  <si>
    <t>Zařízení 10.04 – Větrání zázemí bufetu přívod</t>
  </si>
  <si>
    <t>č.m. 0.40, 1.PP</t>
  </si>
  <si>
    <t>č.m. 0.41, 1.PP</t>
  </si>
  <si>
    <t>Montáž zařízení 10.04</t>
  </si>
  <si>
    <t>Výkon tělesa do 2500 W</t>
  </si>
  <si>
    <t>Deskové těleso ocelové s integovaným ventilem se středovým připojením - výška 400 mm</t>
  </si>
  <si>
    <t>Deskové těleso ocelové ve standardním provedení - výška 500 mm</t>
  </si>
  <si>
    <t>Výkon tělesa do 500 W</t>
  </si>
  <si>
    <t>stěny - skladba Wi13:786,44</t>
  </si>
  <si>
    <t>stěny - skladba Wi14:1996,94</t>
  </si>
  <si>
    <t>Zdivo z cihel.tvárnic 30 AKU P10 na MVC 5, tl.300 mm</t>
  </si>
  <si>
    <t>stěny - skladba Wi16:30,56</t>
  </si>
  <si>
    <t>stěny - skladba Wi11:17,89</t>
  </si>
  <si>
    <t>opláštění nadpraží Wi05:12,1</t>
  </si>
  <si>
    <t xml:space="preserve">Předstěna SDK, tl.65mm,ocel. kce UA50, 1x RBI 12,5mm </t>
  </si>
  <si>
    <t>stěny - skladba Wi07:18,95</t>
  </si>
  <si>
    <t>pod základovou desku:300,0</t>
  </si>
  <si>
    <t>páska okrajová tl. 5mm - 2x</t>
  </si>
  <si>
    <t>stěny - skladba Wz01, Wz01a, Wz04:456,18</t>
  </si>
  <si>
    <t>stěny - skladba Wz02, Wz03, Wz03a:284,09</t>
  </si>
  <si>
    <t xml:space="preserve">Zdivo z cihel.tvárnic 40  P10 na MVC 5, tl. 400 mm </t>
  </si>
  <si>
    <t xml:space="preserve">Zdivo z cihel.tvárnic 50 P6,  tl. 500 mm </t>
  </si>
  <si>
    <t>stěny - skladba We19:236,27</t>
  </si>
  <si>
    <t>stěny - skladba We20:50,38*2</t>
  </si>
  <si>
    <t>střecha - skladba St2.1:60,0</t>
  </si>
  <si>
    <t>střecha - skladba St2:1752,83</t>
  </si>
  <si>
    <t>obsahuje vyrovnání tep.izolace, tmel, výztužnou síťovinu, lepido, hydrofobizovaná spárovací hmota do v. 500 mm</t>
  </si>
  <si>
    <t>oprava KZS po odstraněných keramických obkladech</t>
  </si>
  <si>
    <t>Opravná stěrka pod odstr. mozaiky stávajícího objektu, kompletní skladba</t>
  </si>
  <si>
    <t>stěny - skladba We04:12,56</t>
  </si>
  <si>
    <t>vč. systémových doplňků KZS ETICS</t>
  </si>
  <si>
    <t>min.desky 2-vrstvé, vč. systémových doplňků KZS ETICS</t>
  </si>
  <si>
    <t>stěny - skladba:</t>
  </si>
  <si>
    <t>spádové klíny EPS pod atiku:</t>
  </si>
  <si>
    <t>We28:119,3</t>
  </si>
  <si>
    <t>po obvodě střechy:125,0</t>
  </si>
  <si>
    <t>opláštění R3</t>
  </si>
  <si>
    <t>podhled - skladba R1:281,85</t>
  </si>
  <si>
    <t>Podhledy kazetové, rošt, kazety 60 x 60 cm včetně dodávky kazet podhled R4</t>
  </si>
  <si>
    <t>opláštění R7</t>
  </si>
  <si>
    <t>přeštukování obkladu R16:477,13</t>
  </si>
  <si>
    <t>Buňkový tlumič hluku 250x500x1500</t>
  </si>
  <si>
    <t>Buňkový tlumič hluku 500x250x2000</t>
  </si>
  <si>
    <t>Buňkový tlumič hluku 500x250x1500</t>
  </si>
  <si>
    <t>Buňkový tlumič hluku 500x500x2000</t>
  </si>
  <si>
    <t xml:space="preserve"> – 200x280</t>
  </si>
  <si>
    <t xml:space="preserve"> – 280x315</t>
  </si>
  <si>
    <t xml:space="preserve"> – 500x200</t>
  </si>
  <si>
    <t xml:space="preserve"> – 500x1000 </t>
  </si>
  <si>
    <t xml:space="preserve"> – 630x500</t>
  </si>
  <si>
    <t xml:space="preserve"> – 630x1000</t>
  </si>
  <si>
    <t xml:space="preserve"> – 750x1000 </t>
  </si>
  <si>
    <t xml:space="preserve"> – 800x800</t>
  </si>
  <si>
    <t xml:space="preserve"> – 500x500 </t>
  </si>
  <si>
    <t xml:space="preserve"> – 200x900</t>
  </si>
  <si>
    <t xml:space="preserve"> – 1000x1000</t>
  </si>
  <si>
    <t xml:space="preserve"> – 1350x225 </t>
  </si>
  <si>
    <t xml:space="preserve"> – 1250x1250</t>
  </si>
  <si>
    <t xml:space="preserve"> – 1250x250</t>
  </si>
  <si>
    <t>Přívodní vyústka 1025 x 125, včetně regulace R02</t>
  </si>
  <si>
    <t>Výparrníková chladící ventilátorová jednotka v nástěnném provedení s dálkovým bezdrátovým ovladačem. Chladící výkon 9600 W</t>
  </si>
  <si>
    <t>č.m 1.78, 1.NP</t>
  </si>
  <si>
    <t>Potrubí pro plynné a kapalné chladivo včetně propojovacího kabelu uložené v instalačním žlabu, včetně chladiva pro doplnění chladícího okruhu</t>
  </si>
  <si>
    <t>Montáž zařízení 110.01</t>
  </si>
  <si>
    <t>Zařízení 110.02 – Chlazení m.č. 1.77 – režie</t>
  </si>
  <si>
    <t>110.02 AC</t>
  </si>
  <si>
    <t>Kondenzační vzduchem chlazená jednotka invertorová pro chladivo R 410a v provedení pro celoroční provoz s automatickým restartem po výpadku napájení. Chladící výkon 3000 W</t>
  </si>
  <si>
    <t>Výparrníková chladící ventilátorová jednotka v nástěnném provedení s dálkovým bezdrátovým ovladačem. Chladící výkon 3000 W</t>
  </si>
  <si>
    <t>č.m 1.77, 1.NP</t>
  </si>
  <si>
    <t>Montáž zařízení 110.02</t>
  </si>
  <si>
    <t>Zařízení 110.03 – Chlazení m.č. 0.39 – rozvodna</t>
  </si>
  <si>
    <t>110.03 AC</t>
  </si>
  <si>
    <t>Kondenzační vzduchem chlazená jednotka invertorová pro chladivo R 410a v provedení pro celoroční provoz s automatickým restartem po výpadku napájení. Chladící výkon 2000 W</t>
  </si>
  <si>
    <t>Výparrníková chladící ventilátorová jednotka v nástěnném provedení s dálkovým bezdrátovým ovladačem. Chladící výkon 2000 W</t>
  </si>
  <si>
    <t>č.m 0.39, 1.PP</t>
  </si>
  <si>
    <t>Montáž zařízení 110.03</t>
  </si>
  <si>
    <t>Zařízení 110.04 – Chlazení m.č. 5.14 – UPS</t>
  </si>
  <si>
    <t>110.04 AC</t>
  </si>
  <si>
    <t>Kondenzační vzduchem chlazená jednotka invertorová pro chladivo R 410a v provedení pro celoroční provoz s automatickým restartem po výpadku napájení. Chladící výkon 9600 W</t>
  </si>
  <si>
    <t>Střecha 5.NP</t>
  </si>
  <si>
    <t>č.m 5.14, 5.NP</t>
  </si>
  <si>
    <t>Montáž zařízení 110.04</t>
  </si>
  <si>
    <t>Zařízení 111 – Požární větrání</t>
  </si>
  <si>
    <t>111.01 FV</t>
  </si>
  <si>
    <t>Axiální ventilátor do kruhového potrubí, množství přiváděného vzduchu 8800 m3/h, tlak 450 Pa včetně podpůrné konstrukce pro osazení na střechu</t>
  </si>
  <si>
    <t>Uzavírací klapka těsná pro ovládání servopohonem 1000*315; servopohon dodávkou MaR</t>
  </si>
  <si>
    <t>Přetlaková klapka s regulovaným otevřením 800x1005; otevírací přetlak 50 Pa</t>
  </si>
  <si>
    <t>č.m. 5.16, 5.NP</t>
  </si>
  <si>
    <t>Protidešťová žaluzie pro osazení do zdiva 1000x1000</t>
  </si>
  <si>
    <t>Fasáda 5.NP</t>
  </si>
  <si>
    <t>125x197/175:2+1</t>
  </si>
  <si>
    <t>125x197 EI30DP3-C-S:1</t>
  </si>
  <si>
    <t>90x197/175:(0,175+0,050*2)*(0,9+2,02*2)*(14+8)</t>
  </si>
  <si>
    <t>125x197/175:(0,175+0,050*2)*(1,25+2,02*2)*2</t>
  </si>
  <si>
    <t>KONTROLNÍ SLOUPEC</t>
  </si>
  <si>
    <t>Celkem dodávka zařízení 101.1</t>
  </si>
  <si>
    <t>Celkem dodávka zařízení 101.2</t>
  </si>
  <si>
    <t>Celkem dodávka zařízení 102</t>
  </si>
  <si>
    <t>Celkem dodávka zařízení 104</t>
  </si>
  <si>
    <t>Celkem dodávka zařízení 105</t>
  </si>
  <si>
    <t>Celkem dodávka zařízení 106</t>
  </si>
  <si>
    <t>Celkem dodávka zařízení 107</t>
  </si>
  <si>
    <t>Celkem dodávka zařízení 06</t>
  </si>
  <si>
    <t>Celkem dodávka zařízení 108</t>
  </si>
  <si>
    <t>Celkem dodávka zařízení 08</t>
  </si>
  <si>
    <t>Celkem dodávka zařízení 109.01</t>
  </si>
  <si>
    <t>Celkem dodávka zařízení 109.02</t>
  </si>
  <si>
    <t>Celkem dodávka zařízení 10.04</t>
  </si>
  <si>
    <t>Celkem dodávka zařízení 10.07</t>
  </si>
  <si>
    <t>Celkem dodávka zařízení 10.08</t>
  </si>
  <si>
    <t>Celkem dodávka zařízení 110.01</t>
  </si>
  <si>
    <t>Celkem dodávka zařízení 110.02</t>
  </si>
  <si>
    <t>Celkem dodávka zařízení 110.03</t>
  </si>
  <si>
    <t>Celkem dodávka zařízení 110.04</t>
  </si>
  <si>
    <t>Celkem dodávka zařízení 111.01</t>
  </si>
  <si>
    <t>Celkem dodávka zařízení 111.02</t>
  </si>
  <si>
    <t>Celkem dodávka zařízení 111.03</t>
  </si>
  <si>
    <t>Celkem dodávka zařízení 112</t>
  </si>
  <si>
    <t>Elektroinstalace slaboproud - část EZS</t>
  </si>
  <si>
    <t>Elektroinstalace slaboproud - část JČ</t>
  </si>
  <si>
    <t>Elektroinstalace slaboproud - část ACS</t>
  </si>
  <si>
    <t>Elektroinstalace slaboproud - část SCS</t>
  </si>
  <si>
    <t>Elektroinstalace slaboproud - část CCTV</t>
  </si>
  <si>
    <t>Elektroinstalace slaboproud - část EPS</t>
  </si>
  <si>
    <t>Elektroinstalace slaboproud - část ERO</t>
  </si>
  <si>
    <t>Medené  potrubí pro pitnou vodu Cu, studená voda,teplá voda – vcetne tvarovek  a upevnení (vnejší O potrubí x tl.steny v mm) DN15 - O18x 1</t>
  </si>
  <si>
    <t>722-1-02</t>
  </si>
  <si>
    <t>Medené  potrubí pro pitnou vodu Cu, studená voda,teplá voda – vcetne tvarovek  a upevnení (vnejší O potrubí x tl.steny v mm) DN20 - O22x 1</t>
  </si>
  <si>
    <t>722-1-03</t>
  </si>
  <si>
    <t>Medené  potrubí pro pitnou vodu Cu, studená voda,teplá voda – vcetne tvarovek  a upevnení (vnejší O potrubí x tl.steny v mm) DN25 - O28x 1,5</t>
  </si>
  <si>
    <t>722-1-04</t>
  </si>
  <si>
    <t>Medené  potrubí pro pitnou vodu Cu, studená voda,teplá voda – vcetne tvarovek  a upevnení (vnejší O potrubí x tl.steny v mm)DN32 - O35x 1,5</t>
  </si>
  <si>
    <t>722-1-05</t>
  </si>
  <si>
    <t>Medené  potrubí pro pitnou vodu Cu, studená voda,teplá voda – vcetne tvarovek  a upevnení (vnejší O potrubí x tl.steny v mm) DN40 - O42x 1,5</t>
  </si>
  <si>
    <t>(1.PP – 4.NP)</t>
  </si>
  <si>
    <t>722-1-06</t>
  </si>
  <si>
    <t>Medené  potrubí pro pitnou vodu Cu, studená voda,teplá voda – vcetne tvarovek  a upevnení (vnejší O potrubí x tl.steny v mm) DN 50 - O54x 2</t>
  </si>
  <si>
    <t>(1.NP - 2.NP)</t>
  </si>
  <si>
    <t>722-1-07</t>
  </si>
  <si>
    <t>Medené  potrubí pro pitnou vodu Cu, studená voda,teplá voda – vcetne tvarovek  a upevnení (vnejší O potrubí x tl.steny v mm) DN65 - O76,1x 2</t>
  </si>
  <si>
    <t>722-1-08</t>
  </si>
  <si>
    <t>Medené  potrubí pro pitnou vodu Cu, studená voda,teplá voda – vcetne tvarovek  a upevnení (vnejší O potrubí x tl.steny v mm) DN80 - O88,9x 2,5</t>
  </si>
  <si>
    <t xml:space="preserve">
(1.PP - 1.NP)</t>
  </si>
  <si>
    <t>722-1-09</t>
  </si>
  <si>
    <t>Plastové potrubí HDPE 100 SDR11 pro uložení do zeme (výtlak z akumulacní nádrže deštové vody) O32x 3</t>
  </si>
  <si>
    <t>722-1-10</t>
  </si>
  <si>
    <t>X20.8  vertikální slunolam – bude použitý stejný systém clonění jako na I.etapě (vč. povrchové úpravy a barevnosti) 2050x400cm</t>
  </si>
  <si>
    <t>X20.9  vertikální slunolam – bude použitý stejný systém clonění jako na I.etapě (vč. povrchové úpravy a barevnosti) 1330x325cm</t>
  </si>
  <si>
    <t>X20.10  vertikální slunolam – bude použitý stejný systém clonění jako na I.etapě (vč. povrchové úpravy a barevnosti) 1330x325cm</t>
  </si>
  <si>
    <t>X24.1  stolky pro první řadu – posluchárny: š=/600/mm
- kovové tvarované podnoží z tenkostěnných profilů,
– psací deska + přední deska – materiál: buk tl./24/mm, 
Rozměry vycházející z antropometrie - přizpůsobit rozestupům lavic –/ 1000/mm</t>
  </si>
  <si>
    <t>Výtokový ventil DN15 na studenou vodu (nápojové automaty)</t>
  </si>
  <si>
    <t>722-1-34</t>
  </si>
  <si>
    <t>Mrazuvzdorný zahradní ventil DN20</t>
  </si>
  <si>
    <t>722-1-35</t>
  </si>
  <si>
    <t>Potrubní oddelovac typu BA DN40</t>
  </si>
  <si>
    <t>722-1-36</t>
  </si>
  <si>
    <t>722-1-37</t>
  </si>
  <si>
    <t>Nerezová dvírka pro uzávery 300x300 mm</t>
  </si>
  <si>
    <t>722-1-38</t>
  </si>
  <si>
    <t>Dvírka pro uzávery do podhledu</t>
  </si>
  <si>
    <t>722-1-39</t>
  </si>
  <si>
    <t xml:space="preserve">Požárne utesnený prostup potrubí – stropní i stenové prostupy </t>
  </si>
  <si>
    <t>722-1-40</t>
  </si>
  <si>
    <t>Utesnení potrubí proti tlakové vode prostup vodovodu stenou do zeme z 1.PP PE d32</t>
  </si>
  <si>
    <t>722-1-41</t>
  </si>
  <si>
    <t>Ponorná domácí vodárna Diverton 1200</t>
  </si>
  <si>
    <t>722-1-42</t>
  </si>
  <si>
    <t>Napojení na stávající rozvody vody (cirkulace) O54</t>
  </si>
  <si>
    <t>722-1-43</t>
  </si>
  <si>
    <t>Napojení na stávající rozvody vody (teplá voda) O89</t>
  </si>
  <si>
    <t>722-1-44</t>
  </si>
  <si>
    <t>Napojení na stávající rozvody vody (pitná voda) O89</t>
  </si>
  <si>
    <t>722-1-45</t>
  </si>
  <si>
    <t>Dezinfekce a tlaková zkouška vodovodu</t>
  </si>
  <si>
    <t>998722203</t>
  </si>
  <si>
    <t>Přesun hmot procentní pro vnitřní vodovod v objektech v do 24 m</t>
  </si>
  <si>
    <t>DPH</t>
  </si>
  <si>
    <t>Kabel CSKH-V(J) 4x120</t>
  </si>
  <si>
    <t>725-1-4</t>
  </si>
  <si>
    <t>725-1-5</t>
  </si>
  <si>
    <t>725-1-6</t>
  </si>
  <si>
    <t>725-1-7</t>
  </si>
  <si>
    <t>Pisoár keramický bílý, instalacní sada, zápachová uzáverka pisoárová, elektronický automatický splachovac, prívodní ventil DN15</t>
  </si>
  <si>
    <t>725-1-8</t>
  </si>
  <si>
    <t>725-1-9</t>
  </si>
  <si>
    <t>998725203</t>
  </si>
  <si>
    <t>Přesun hmot procentní pro zařizovací předměty v objektech v do 24 m</t>
  </si>
  <si>
    <t>HSV - HSV</t>
  </si>
  <si>
    <t xml:space="preserve">    9 - Ostatní konstrukce a práce-bourání</t>
  </si>
  <si>
    <t>969021121</t>
  </si>
  <si>
    <t>Vybourání kanalizacního potrubí DN do 200</t>
  </si>
  <si>
    <t>venkovní prostor</t>
  </si>
  <si>
    <t>969021131</t>
  </si>
  <si>
    <t>Vybourání kanalizacního potrubí DN do 300</t>
  </si>
  <si>
    <t>977151124</t>
  </si>
  <si>
    <t>Jádrové vrty diamantovými korunkami do D 180 mm do stavebních materiálu</t>
  </si>
  <si>
    <t xml:space="preserve">    997 - 997 Presun sute</t>
  </si>
  <si>
    <t>997013111</t>
  </si>
  <si>
    <t>Vnitrostaveništní doprava suti a vybouraných hmot pro budovy v do 6 m s použitím mechanizace</t>
  </si>
  <si>
    <t>997013501</t>
  </si>
  <si>
    <t>Odvoz suti na skládku a vybouraných hmot nebo meziskládku do 1 km se složením</t>
  </si>
  <si>
    <t>997013509</t>
  </si>
  <si>
    <t xml:space="preserve">Dieselagregát a rozvaděč záskoku
Náhradní zdroj DA (motorgenerátor) v kapotovaném provedení,
Provedení: MG s automatickým elektrostartem včetně rozvaděče umístěný ve venkovním akustickém krytu 
Elektrický záložní výkon – Standby: 250 kVA / 200 kW 
Napětí: 3 x 400 / 230 V 
Frekvence: 50 Hz 
Tlumič výfuku: standardní 
Regulátor otáček: elektronický 
Odhlučnění krytu: 68dB(A)/7m .  Včetně všech provozních náplní, naplněné nádrže palivem na 8 hodin provozu při jmenovitém zatížení, zapojení, pomocný montážní materiál, test, revize, montáž a doprava na místo umístění.
</t>
  </si>
  <si>
    <t>9.15</t>
  </si>
  <si>
    <t>9.18</t>
  </si>
  <si>
    <t>POČET POLOŽEK S CHYBNOU CENOU:</t>
  </si>
  <si>
    <t>položky s chybnou cenou</t>
  </si>
  <si>
    <t>110.01.1 AC</t>
  </si>
  <si>
    <t>Sprchová vanicka čtvercová 1000x1000, baterie sprchová nástenná s rucní sprchou,keramická kartuše, držák rucní sprchy, sprchová zástena vc. dverí, otvíravé dvere, instalacní materiál</t>
  </si>
  <si>
    <t>Bidet keramický závesný bílý, instalacní prvek pro závesný bidet, stavební souprava pro predstenovou montáž, bidetová baterie páková pochromovaná, keramická kartuše, bidetový sifon kov-pochromovaný, instalacní sada, montážní materiál, 2x RKK DN15 + 2x pripojovací tlakové hadice</t>
  </si>
  <si>
    <t>Umyvadlo keramické bílé, zápachová uzáverka umyvadlová pochromovaná mosaz, baterie umyvadlová stojánková páková pochromovaná, keramická kartuše,  2x RKK DN15 + 2x pripojovací tlakové hadice, instalacní materiál</t>
  </si>
  <si>
    <t>Umyvadlo keramické bílé (pro telesne postižené), zápachová uzáverka umyvadlová pochromovaná mosaz, baterie umyvadlová stojánková páková pochromovaná, keramická kartuše, 2x RKK DN15 + 2x pripojovací tlakové hadice, instalacní materiál</t>
  </si>
  <si>
    <t>Umývátko keramické bílé, zápachová uzáverka umyvadlová pochromovaná mosaz, baterie umyvadlová stojánková páková pochromovaná, keramická kartuše, 2x RKK DN15 + 2x pripojovací tlakové hadice, instalacní materiál</t>
  </si>
  <si>
    <t>Výlevka keramická bílá vcetne príslušenství, instalacní prvek , baterie nástenná pochromovaná jednopáková, keramická kartuše, pripojovací manžeta, plastová mrížka, instalacní sada</t>
  </si>
  <si>
    <t>Drez nerez v kuchynské lince s odkapovou plochou, drezová baterie stojánková páková, keramická kartuše, 2x RKK DN15 + 2x pripojovací tlakové hadice, instalacní materiál</t>
  </si>
  <si>
    <t>1-CXKH-V 4x4 FE180/P60-R B2s1d0 /dle ZP-27/2008 s třídou reakce na oheň B2cas1d0, se zachováním funkce při požáru dle ČSN IEC 60331/</t>
  </si>
  <si>
    <t>podlaha - skladba P10 tl. 45mm:134,93</t>
  </si>
  <si>
    <t>podlaha - skladba P11 tl.45mm:378,35</t>
  </si>
  <si>
    <t>podlaha - skladba P12 tlo.45mm:95,43</t>
  </si>
  <si>
    <t>podlaha - skladba P14 tl.45mm:170,45</t>
  </si>
  <si>
    <t>podlaha - skladba P16 tl.45mm:20,24</t>
  </si>
  <si>
    <t>podlaha - skladba P21 tl.45mm:735,14</t>
  </si>
  <si>
    <t>632 92-2953.R00</t>
  </si>
  <si>
    <t xml:space="preserve">Kladení dlaždic 50x50 cm na stavitel. terče plast. </t>
  </si>
  <si>
    <t>střecha - skladba St3:65,47</t>
  </si>
  <si>
    <t>592-45601</t>
  </si>
  <si>
    <t xml:space="preserve">Dlaždice betonová 50x50x5 cm šedá </t>
  </si>
  <si>
    <t>64</t>
  </si>
  <si>
    <t>Výplně otvorů</t>
  </si>
  <si>
    <t>642 94-2111.R00</t>
  </si>
  <si>
    <t xml:space="preserve">Osazení zárubní dveřních ocelových, pl. do 2,5 m2 </t>
  </si>
  <si>
    <t>60x197/125:1</t>
  </si>
  <si>
    <t>60x197/225:1</t>
  </si>
  <si>
    <t>70x197/115:11</t>
  </si>
  <si>
    <t>80x197/200:3</t>
  </si>
  <si>
    <t>80x197/225:1</t>
  </si>
  <si>
    <t>90x197/115:4</t>
  </si>
  <si>
    <t>90x197/200:1</t>
  </si>
  <si>
    <t>M64-001</t>
  </si>
  <si>
    <t>zárubeň ocelová pro zdivo tl.125mm 600x1970 L/P</t>
  </si>
  <si>
    <t>1PP:D001</t>
  </si>
  <si>
    <t>M64-002</t>
  </si>
  <si>
    <t>zárubeň ocelová pro zdivo tl.225mm 600x1970 L/P</t>
  </si>
  <si>
    <t>1NP:D107</t>
  </si>
  <si>
    <t>M64-003</t>
  </si>
  <si>
    <t>zárubeň ocelová pro zdivo tl.115mm 700x1970 L/P</t>
  </si>
  <si>
    <t>1PP:D006, D026, D028, D029, D033</t>
  </si>
  <si>
    <t>1NP:D114, D115, D116</t>
  </si>
  <si>
    <t>2NP:D211, D212, D213</t>
  </si>
  <si>
    <t>zárubeň ocelová pro zdivo tl.115mm 800x1970 L/P</t>
  </si>
  <si>
    <t>1NP:D111, D112, D113, D118, D119, D120, D121, D122</t>
  </si>
  <si>
    <t>2NP:D208, D209, D210, D214, D215, D216, D217, D218, D219</t>
  </si>
  <si>
    <t>3NP:D301, D302, D303, D304, D305, D306, D307, D308, D309, D310, D311, D312, D315, D318, D319, D320, D321, D322, D323</t>
  </si>
  <si>
    <t>4NP:D401, D402, D403, D404, D405, D406, D407, D408, D409, D410, D411, D412, D415, D418, D419, D420, D421, D422, D423</t>
  </si>
  <si>
    <t>M64-004</t>
  </si>
  <si>
    <t>zárubeň ocelová pro zdivo tl.175mm 800x1970 L/P</t>
  </si>
  <si>
    <t>3NP:D326, D327, D328, D329, D330, D331</t>
  </si>
  <si>
    <t>M64-005</t>
  </si>
  <si>
    <t>zárubeň ocelová pro zdivo tl.200mm 800x1970 L/P</t>
  </si>
  <si>
    <t>2NP:D206</t>
  </si>
  <si>
    <t>3NP:D317</t>
  </si>
  <si>
    <t>4NP:D417</t>
  </si>
  <si>
    <t>M64-006</t>
  </si>
  <si>
    <t>zárubeň ocelová pro zdivo tl.225mm 800x1970 L/P</t>
  </si>
  <si>
    <t>1PP:D022</t>
  </si>
  <si>
    <t>M64-007</t>
  </si>
  <si>
    <t>zárubeň ocelová pro zdivo tl.115mm 900x1970 L/P</t>
  </si>
  <si>
    <t>1PP:D027, D030, D031, D032</t>
  </si>
  <si>
    <t>vč. návrhu a projektové dokumentace konkrétního návrhu pažení</t>
  </si>
  <si>
    <t>objem štěrkodrtě = 108 m3, plocha geotextilie 450 m2</t>
  </si>
  <si>
    <t>R78 40-1</t>
  </si>
  <si>
    <t>Oprava maleb kolem vyměňovného světlíku</t>
  </si>
  <si>
    <t>vyměňovaný světlík</t>
  </si>
  <si>
    <t>1PP:254,31</t>
  </si>
  <si>
    <t>1NP:321,25</t>
  </si>
  <si>
    <t>2NP:303,62</t>
  </si>
  <si>
    <t>3NP:208,90</t>
  </si>
  <si>
    <t>4NP:265,98</t>
  </si>
  <si>
    <t>suché prostory:1689,25</t>
  </si>
  <si>
    <t>suché prostory:1689,25*0,10</t>
  </si>
  <si>
    <t>190,8+94,1+943,2+26,1+575,94</t>
  </si>
  <si>
    <t>soklíky:1830,14</t>
  </si>
  <si>
    <t>podlaha - skladba P15:1285,26</t>
  </si>
  <si>
    <t>PVC zátěžové tř.34:378,35+1285,26</t>
  </si>
  <si>
    <t>podlaha - skladba P15 tl.45mm:1285,26</t>
  </si>
  <si>
    <t>Al/11 okenní sestava, rozměr /2700x2800/</t>
  </si>
  <si>
    <t>Al/12 okenní sestava, rozměr /4250x2800/</t>
  </si>
  <si>
    <t>Al/13 okenní sestava, rozměr /5650x2800/</t>
  </si>
  <si>
    <t>Al/14 okenní sestava, rozměr /2735x2800/</t>
  </si>
  <si>
    <t>Al/15 okenní sestava, rozměr /4250x2800/</t>
  </si>
  <si>
    <t>Al/16 okenní sestava, rozměr /5650x2800/</t>
  </si>
  <si>
    <t>Al/17 okenní sestava, rozměr /5650x2800/</t>
  </si>
  <si>
    <t>Al/18 okenní sestava, rozměr /700x3130/</t>
  </si>
  <si>
    <t>Al/19 okenní sestava, rozměr /8850x3100/</t>
  </si>
  <si>
    <t>Al/20 okenní sestava, rozměr /9200x620/</t>
  </si>
  <si>
    <t>Al/21/1 okenní sestava, rozměr /5650x3170/</t>
  </si>
  <si>
    <t>Al/21/2 okenní sestava, rozměr /5650x3170/</t>
  </si>
  <si>
    <t>Al/23 okenní sestava, rozměr /4250x3170/</t>
  </si>
  <si>
    <t>Al/24 okenní sestava, rozměr /5650x3170/</t>
  </si>
  <si>
    <t>Al/25 okenní sestava, rozměr /5650x3170/</t>
  </si>
  <si>
    <t>Al/26/1 okenní sestava, rozměr /1350x3170/</t>
  </si>
  <si>
    <t>Al/26/2 okenní sestava, rozměr /1350x3170/</t>
  </si>
  <si>
    <t>Al/27 okenní sestava, rozměr /4250x3170/</t>
  </si>
  <si>
    <t>Al/28 okenní sestava, rozměr /5650x3170/</t>
  </si>
  <si>
    <t>Al/29/1 okenní sestava, rozměr /4200x3170/</t>
  </si>
  <si>
    <t>Al/29/2 okenní sestava, rozměr /1400x3170/</t>
  </si>
  <si>
    <t>Al/30/1 okenní sestava, rozměr /1350x3170/</t>
  </si>
  <si>
    <t>Al/30/2 okenní sestava, rozměr /1350x3170/</t>
  </si>
  <si>
    <t xml:space="preserve">Al/31 okenní sestava, rozměr  /5650x2250/ </t>
  </si>
  <si>
    <t>Al/32 okenní sestava, rozměr  /5650x2250/</t>
  </si>
  <si>
    <t xml:space="preserve">Al/33 okenní sestava, rozměr  /5650x3200/ </t>
  </si>
  <si>
    <t>Al/41- okenní sestava rozměr/ 5650x3200/</t>
  </si>
  <si>
    <t>Al/42 - okenní sestava, rozměr /5650x3200/</t>
  </si>
  <si>
    <t>Al/43 - okenní sestava, rozměr /5650x3200/</t>
  </si>
  <si>
    <t>Al/51 - okenní sestava, rozměr /5650x2250/</t>
  </si>
  <si>
    <t>Al/52 - okenní sestava, rozměr /7150x2250/</t>
  </si>
  <si>
    <t>Al/53 - okenní sestava, rozměr /5650x2250/</t>
  </si>
  <si>
    <t>Al/54 - okenní sestava, rozměr /5650x2250/</t>
  </si>
  <si>
    <t>střecha - skladba St7:65,47</t>
  </si>
  <si>
    <t>712 31-1101.R00</t>
  </si>
  <si>
    <t xml:space="preserve">Povlaková krytina střech do 10°, za studena ALP </t>
  </si>
  <si>
    <t>712 34-1559.R00</t>
  </si>
  <si>
    <t xml:space="preserve">Povlaková krytina střech do 10°, NAIP přitavením </t>
  </si>
  <si>
    <t>ztratné, přesahy 15%</t>
  </si>
  <si>
    <t>1NP:D101</t>
  </si>
  <si>
    <t>zárubeň ocel. protipožární pro zdivo tl.175mm 1600x1970, EW90DP1-C</t>
  </si>
  <si>
    <t>1PP:D012, D013, D014, D015, D016, D017, D018, D019, D020, D021</t>
  </si>
  <si>
    <t>zárubeň ocel. protipožární pro zdivo tl.200mm 1600x1970, EW90DP1-C</t>
  </si>
  <si>
    <t>1PP:D036</t>
  </si>
  <si>
    <t>zárubeň ocel. protipožární pro zdivo tl.175mm 1800x1970, EW30DP3-C</t>
  </si>
  <si>
    <t>2NP:D201</t>
  </si>
  <si>
    <t>Wz01, Wz01a</t>
  </si>
  <si>
    <t>We02, We03, We04, We05, We10, We11, We12, We13</t>
  </si>
  <si>
    <t>dle Tabulky ostatních výrobků</t>
  </si>
  <si>
    <t>dle Tabulky ostatních výrobků a požárně bezpečnostního řešení stavby</t>
  </si>
  <si>
    <t>dle Tabulky ostatních výrobků, výkres DS01-ARS1200 (půdorys 2NP)</t>
  </si>
  <si>
    <t>hydroizolace:2*(1486,0+987,82)</t>
  </si>
  <si>
    <t>Obklady keramické</t>
  </si>
  <si>
    <t>781 48-5126.R00</t>
  </si>
  <si>
    <t>634-88571</t>
  </si>
  <si>
    <t>597-62305.4</t>
  </si>
  <si>
    <t>781 10-1210.RT1</t>
  </si>
  <si>
    <t>Penetrace podkladu pod obklady penetrační nátěr</t>
  </si>
  <si>
    <t>998 78-1103.R00</t>
  </si>
  <si>
    <t xml:space="preserve">Přesun hmot pro obklady keramické, výšky do 24 m </t>
  </si>
  <si>
    <t>783</t>
  </si>
  <si>
    <t>Nátěry</t>
  </si>
  <si>
    <t>783 82-5120.VL1</t>
  </si>
  <si>
    <t>Nátěr betonových povrchů 3x - protiprašný, zpevňující</t>
  </si>
  <si>
    <t>783 52-2000.R00</t>
  </si>
  <si>
    <t>174 10-1101.R00</t>
  </si>
  <si>
    <t>2.1.19</t>
  </si>
  <si>
    <t>2.1.20</t>
  </si>
  <si>
    <t>2.1.21</t>
  </si>
  <si>
    <t>2.1.22</t>
  </si>
  <si>
    <t>2.1.23</t>
  </si>
  <si>
    <t>2.1.24</t>
  </si>
  <si>
    <t>2.1.25</t>
  </si>
  <si>
    <t>2.1.26</t>
  </si>
  <si>
    <t>A - Přisazené LED sv. 3000lm, 31W, 4000K, leštěná mřížka, tělo svítidla
z ocelového plechu, práškově lakováno bílou barvou, L80B50, 35000h,
IP20</t>
  </si>
  <si>
    <t>A1 - Přisazené LED sv. 3800lm, 39W, 4000K, leštěná mřížka, tělo svítidla
z ocelového plechu, práškově lakováno bílou barvou, L80B50 ,35000h,
IP20</t>
  </si>
  <si>
    <t>B - Přisazené LED sv. 4900lm, 50W, 4000K, asymetrický reflektor, tělo svítidla
z ocelového plechu, práškově lakováno bílou barvou, L80B10, 40000h, IP20</t>
  </si>
  <si>
    <t>C - Přisazený LED downlight 1900lm, 22W, 4000K, leštěný reflektor,
50.000h, tělo svítidla z hliníku, IP20.</t>
  </si>
  <si>
    <t>C1 - Vestavný LED downlight 1900lm, 22W, 4000K, L80B10, 50.000h, leštěný
reflektor, tělo svítidla z ocelového plechu, práškově lakováno, IP20</t>
  </si>
  <si>
    <t>C2 - Vestavný LED downlight 1900lm, 22W, 4000K, L80B10, 50.000h, leštěný
reflektor, tělo svítidla z ocelového plechu, práškově lakováno, IP20,
stmívatelné DALI</t>
  </si>
  <si>
    <t>C3 - Přisazený LED downlight 1900lm, 22W, 4000K, leštěný reflektor,
50.000h, tělo svítidla z hliníku, IP20, stmívatelné DALI.</t>
  </si>
  <si>
    <t>C4 - Vestavný LED downlight 1900lm, 22W, 4000K, L80B10, 50.000h, leštěný
reflektor, tělo svítidla z ocelového plechu, práškově lakováno, čirý kryt.</t>
  </si>
  <si>
    <t>C5 - Přisazený LED downlight 1900lm, 22W, 4000K, leštěný reflektor,
50.000h, tělo svítidla z hliníku, čirý kryt.</t>
  </si>
  <si>
    <t>D1 - Závěsné LED sv. 3300lm, 4000K, opálový difuzor, tělo svítidla z ocelového
plechu, práškově lakováno bílou barvou, IP20</t>
  </si>
  <si>
    <t>D2 - Vestavné LED sv. 3300lm, 4000K, opálový difuzor, tělo svítidla z ocelového plechu,
práškově lakováno bílou barvou, IP20</t>
  </si>
  <si>
    <t>D3 - Přisazené LED sv. 3300lm, 4000K , opálový difuzor, tělo svítidla
z ocelového plechu, práškově lakováno bílou barvou, IP20</t>
  </si>
  <si>
    <t>E - Přisazené LED sv. 3800lm, 35W, 4000K, L80B10, 50000h, mikroprismatický
difuzor, tělo svítidla z ocelového plechu, práškově lakováno bílou barvou, IP20</t>
  </si>
  <si>
    <t>H - Vestavné LED sv. 3800lm, rastr 600x600, 44W, 4000K, L80B10, 35000h,
parabolická leštěná mřížka, tělo svítidla z ocelového plechu, práškově
lakováno bílou barvou, IP20</t>
  </si>
  <si>
    <t>H1 - Vestavné LED sv. 3800lm, rastr 600x600, 44W, 4000K, L80B10, 35000h,
parabolická leštěná mřížka, tělo svítidla z ocelového plechu, práškově
lakováno bílou barvou, IP20, stmívatelné DALI</t>
  </si>
  <si>
    <t>K - Vestavné LED sv. 4300lm, 39W, 4000K, L80B10, 35000h, opálový difuzor z PMMA,
tělo svítidla z polyesteru, IP66</t>
  </si>
  <si>
    <t>DIN820 - hlásič tlačítkový - posun vč. úpravy vedení</t>
  </si>
  <si>
    <t>demontáž - MX801PH - multisenzorový hlásič (optický a tepelný) vč. stávajícího vedení</t>
  </si>
  <si>
    <t>Siréna požární výměna prvku  a přesun do jiného umístění</t>
  </si>
  <si>
    <t>Kabel - J-Y(ST)Y 1x2x0.8 (kruhová linka - hlásiče)</t>
  </si>
  <si>
    <t>Sděl. stíněný kabel  1×2×0,8, B2ca, s1, d0 vhodný pro linku EPS (PRAFlaguard)</t>
  </si>
  <si>
    <t>Optický kabel 8vl., FRNC</t>
  </si>
  <si>
    <t>JE-H(St)H 8x2x0,8 P90-R, stíněný</t>
  </si>
  <si>
    <t>Příchytka s požární odolností minimálně 60 minut vč upevňovacího mat.</t>
  </si>
  <si>
    <t>Krabice s PO</t>
  </si>
  <si>
    <t>krabice protahovací</t>
  </si>
  <si>
    <t>Úprava programování stávající ústředny EPS CEMS</t>
  </si>
  <si>
    <t>Úprava a připojení sítě ústředen ČZU ZX FILENET</t>
  </si>
  <si>
    <t>Komplexní a individuální zkoušky včetně funkční zkoušky</t>
  </si>
  <si>
    <t>Revize systému EPS</t>
  </si>
  <si>
    <t>Sestavy ústředna EVAC,  řídící jednotka, manažér přednahraných zpáv,  2 audio vstupy a výstupy, min 4 zóny</t>
  </si>
  <si>
    <t>Zesilovač 2x250W, Digitální zpracování signálu, monitorování zesilovačů včetně automatického přepnutí na záložní,, řídící vstupy s dohledem, automatické nastavení hlasitosti</t>
  </si>
  <si>
    <t>Zesilovač 2x100W, Digitální zpracování signálu, monitorování zesilovačů včetně automatického přepnutí na záložní,, řídící vstupy s dohledem, automatické nastavení hlasitosti</t>
  </si>
  <si>
    <t>Stanice hlasatele vč. klávesnice stanice hlasatele, 8 programovatelných tlačítek, Směrování hlášení do příslušných zón, spouštění poplachových signálů, alarmů a předem nahraných zpráv</t>
  </si>
  <si>
    <t>Sada pro dohled nad vedením, Veškerá komunikace probíhá po reproduktorovém vedení tj. není třeba přídavné kabeláže, Obsahuje dvě desky - master pro umístění do zesilovače, slave na reproduktorovém vedení</t>
  </si>
  <si>
    <t>Záložní napájecí zdroj UPS (on-line) , 230 V/2 kVA, 10 min, včetně bat. Kabinetu pro prodloužení doby zálohování, SW, EN54-4</t>
  </si>
  <si>
    <t>Tuner, CD/MP3</t>
  </si>
  <si>
    <t>Reproduktory</t>
  </si>
  <si>
    <t>Reproduktor stropní, Vylepšená citlivost, pro řeč a hudbu na pozadí, rychlá a jednoduchá montáŽ,.stiskací svorky,  max. výkon 6W, volitelný min  3/1,5</t>
  </si>
  <si>
    <t>Skříňkový reproduktor , vhodný pro řeč i hudbu, 100V,max výkon 6W, Volitelný 3/1,5W</t>
  </si>
  <si>
    <t>Zvukový projektor 15 (20W), EVAC,reprodukce řeči a hudby,keramická svorkovnice</t>
  </si>
  <si>
    <t>1-CXKH-V 4x2,5 FE180/P60-R B2s1d0 /dle ZP-27/2008 s třídou reakce na oheň B2cas1d0, se zachováním funkce při požáru dle ČSN IEC 60331/</t>
  </si>
  <si>
    <t>zárubeň ocel. protipožární akustická pro zdivo tl.175mm 900x1970, EW30DP3-C</t>
  </si>
  <si>
    <t>1NP:D110</t>
  </si>
  <si>
    <t>X20.6  vertikální slunolam – bude použitý stejný systém clonění jako na I.etapě (vč. povrchové úpravy a barevnosti) 620x635cm</t>
  </si>
  <si>
    <t>X20.7  vertikální slunolam – bude použitý stejný systém clonění jako na I.etapě (vč. povrchové úpravy a barevnosti) 2050x400cm</t>
  </si>
  <si>
    <t>005 12-2R</t>
  </si>
  <si>
    <t>Provozní vlivy</t>
  </si>
  <si>
    <t>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t>
  </si>
  <si>
    <t>Jiné vedlejší náklady</t>
  </si>
  <si>
    <t>Jiné vedlejší náklady, které vzniknou dodavateli podle podmínek smlouvy.</t>
  </si>
  <si>
    <t>005 21-1010</t>
  </si>
  <si>
    <t>Předání a převzetí staveniště</t>
  </si>
  <si>
    <t>Náklady spojené s účastí zhotovitele na předání a převzetí staveniště.</t>
  </si>
  <si>
    <t>Jiné ostatní náklady</t>
  </si>
  <si>
    <t>Jiné ostatní náklady, které vzniknou dodavateli podle podmínek smlouvy.</t>
  </si>
  <si>
    <t>005 2R</t>
  </si>
  <si>
    <t>005 21-1020</t>
  </si>
  <si>
    <t>ZAŘÍZENÍ SLABOPROUDÉ TECHNIKY - část STK</t>
  </si>
  <si>
    <t>Optický patchpanel 48×E2000/APC, s kazetou pro 48 svařovaných vláken a 48ks pigtail 2m s konektorem E2000/APC</t>
  </si>
  <si>
    <t>vyvazovací panel 1U pro cable management</t>
  </si>
  <si>
    <t xml:space="preserve">Bednění stěn základových pasů - zřízení </t>
  </si>
  <si>
    <t>274 35-1216.R00</t>
  </si>
  <si>
    <t xml:space="preserve">Bednění stěn základových pasů - odstranění </t>
  </si>
  <si>
    <t>311 23-8144.R00</t>
  </si>
  <si>
    <t xml:space="preserve">Zdivo z cihel.tvárnic 30  P10, tl. 300 mm </t>
  </si>
  <si>
    <t>311 23-8215.R00</t>
  </si>
  <si>
    <t>stěny - skladba We03:94,52</t>
  </si>
  <si>
    <t>311 23-8266.R00</t>
  </si>
  <si>
    <t>stěny - skladba We02:281,17</t>
  </si>
  <si>
    <t>317 12-1101.R00</t>
  </si>
  <si>
    <t xml:space="preserve">Osazení překladu světlost otvoru do 105 cm </t>
  </si>
  <si>
    <t>317 12-1102.R00</t>
  </si>
  <si>
    <t xml:space="preserve">Osazení překladu světlost otvoru do 180 cm </t>
  </si>
  <si>
    <t>317 12-1103.R00</t>
  </si>
  <si>
    <t xml:space="preserve">Osazení překladu světlost otvoru do 375 cm </t>
  </si>
  <si>
    <t>R31 70-9</t>
  </si>
  <si>
    <t xml:space="preserve">Příplatek za krácení překladu, průřez do 225cm2 </t>
  </si>
  <si>
    <t>krácené překlady:</t>
  </si>
  <si>
    <t>595-12800</t>
  </si>
  <si>
    <t>Překlad 115x115-865/625 mm z LB s keramickým kamenivem</t>
  </si>
  <si>
    <t>595-12801.A</t>
  </si>
  <si>
    <t>Překlad 115x115-990/750 mm z LB s keramickým kamenivem</t>
  </si>
  <si>
    <t>595-12802.A</t>
  </si>
  <si>
    <t>Překlad 115x115-1240/1000 mm z LB s keramickým kamenivem</t>
  </si>
  <si>
    <t>595-12803.A</t>
  </si>
  <si>
    <t>Překlad 115x115-1490/1000 mm z LB s keramickým kamenivem</t>
  </si>
  <si>
    <t>595-12804.A</t>
  </si>
  <si>
    <t>Překlad 115x115-1740/1250 mm z LB s keramickým kamenivem</t>
  </si>
  <si>
    <t>595-12806.A</t>
  </si>
  <si>
    <t>Překlad 115x115-2240/1750 mm z LB s keramickým kamenivem</t>
  </si>
  <si>
    <t>595-12811.A</t>
  </si>
  <si>
    <t>Překlad 175x115-990/750 mm z LB s keramickým kamenivem</t>
  </si>
  <si>
    <t>595-12812.A</t>
  </si>
  <si>
    <t>Překlad 175x115-1240/1000 mm z LB s keramickým kamenivem</t>
  </si>
  <si>
    <t>595-12815.A</t>
  </si>
  <si>
    <t>Z12 - Vyrovnávací stupně , žár. zinkované kotveno do konstrukcí - atyp., DOD+MT</t>
  </si>
  <si>
    <t>DOD+MT výtahu V3, kompletní dodávka</t>
  </si>
  <si>
    <t>DOD+MT výtahu V1, kompletní dodávka</t>
  </si>
  <si>
    <t>X38 větrací mřížky do výtahové šachty, plocha 0,35m2</t>
  </si>
  <si>
    <t>X31.3 odvodnění markýzy - hydroizolační opatření (střecha)</t>
  </si>
  <si>
    <t xml:space="preserve">X36 plastický bronzový nápis "PROVOZNĚ TECHNICKÁ FAKULTA" umístěný v čele markýzy - v jejím středu. O fontu, velikosti a textu rozhodne investor.  Každé písmeno bude kotveno zvlášť. </t>
  </si>
  <si>
    <t>X15.1 el. osušovač rukou štěrbinový, velký – předsíně WC- nástěnný, tryskový, bezdotyková infra-červená aktivace, vysušení rukou za /10/s, antibakteriální povrchová úprava, HEPA filtr na čištění osoušecího vzduchu, jmenovitý výkon 1600W, krytí IPX5</t>
  </si>
  <si>
    <t>X11 zrcadlo nad umyvadlem pro invalidní kabinu - pevné, lepené do obkladu 60x110cm</t>
  </si>
  <si>
    <t>X12 zrcadlo 60x80cm nad umyvadlem pro předsíně WC, hygienické kabiny a kanceláře - pevné, lepené do obkladu</t>
  </si>
  <si>
    <t>X10.c  madla - kabina WC pro handicap. - dle vyhl. č. 398/2009 Sb.</t>
  </si>
  <si>
    <t>X9.1  vstupní čistící zóna - hliníkový rám z profilů 25/25/3 zapuštěný na úroveň podlahy + vstupní čisticí gumová rohož na hrubé nečistoty se zvýšenou odolností vůč mechanickému poškození</t>
  </si>
  <si>
    <t>X7.1 automatická textilní aktivní kouřová clona (bez přesahů=celá délka z jednoho dílu), E15 DP1, třída D=600°C. Aktivace v čase T/1 (ohlášení požáru) signálem z ústředny EPS. Box – kastlík v barvě bílé 698x100cm</t>
  </si>
  <si>
    <t>X7.1 automatická textilní aktivní kouřová clona (bez přesahů=celá délka z jednoho dílu), E15 DP1, třída D=600°C. Aktivace v čase T/1 (ohlášení požáru) signálem z ústředny EPS. Box – kastlík v barvě bílé 710x100cm</t>
  </si>
  <si>
    <t>X7.2 automatická textilní aktivní kouřová clona (bez přesahů=celá délka z jednoho dílu), E15 DP1, třída D=600°C. Aktivace v čase T/1 (ohlášení požáru) signálem z ústředny EPS. Box – kastlík v barvě bílé 136x100cm</t>
  </si>
  <si>
    <t>Poplatek za skládku výkopku</t>
  </si>
  <si>
    <t>CS RTS</t>
  </si>
  <si>
    <t>416 04-2222.VL2</t>
  </si>
  <si>
    <t>M64-102</t>
  </si>
  <si>
    <t>M64-103</t>
  </si>
  <si>
    <t>M64-104</t>
  </si>
  <si>
    <t>M64-105</t>
  </si>
  <si>
    <t>M64-106</t>
  </si>
  <si>
    <t>M64-107</t>
  </si>
  <si>
    <t>M64-108</t>
  </si>
  <si>
    <t>M64-109</t>
  </si>
  <si>
    <t>M64-110</t>
  </si>
  <si>
    <t>M64-111</t>
  </si>
  <si>
    <t>M64-112</t>
  </si>
  <si>
    <t>M64-113</t>
  </si>
  <si>
    <t>M64-114</t>
  </si>
  <si>
    <t>M64-115</t>
  </si>
  <si>
    <t>M64-116</t>
  </si>
  <si>
    <t>M64-201</t>
  </si>
  <si>
    <t>M64-202</t>
  </si>
  <si>
    <t>M64-203</t>
  </si>
  <si>
    <t>M64-204</t>
  </si>
  <si>
    <t>M64-205</t>
  </si>
  <si>
    <t>M64-206</t>
  </si>
  <si>
    <t>M64-301</t>
  </si>
  <si>
    <t>M64-302</t>
  </si>
  <si>
    <t>M64-401</t>
  </si>
  <si>
    <t>M64-402</t>
  </si>
  <si>
    <t>oplechování K16:10,7</t>
  </si>
  <si>
    <t>oplechování K12:51,19</t>
  </si>
  <si>
    <t>oplechování K7:23,3</t>
  </si>
  <si>
    <t>parapet K1:453,68</t>
  </si>
  <si>
    <t>Příčky z příčkovek keramobet. tl. 11,5 cm akustická</t>
  </si>
  <si>
    <t>Výškový stupeň podhledů do 0,5m - SDK konstrukce ocel. opláštění 1x deska běžná 12,5mm</t>
  </si>
  <si>
    <t>stěny - skladba Wi04.1:120,98</t>
  </si>
  <si>
    <t>stěny - skladba Wi12:194,49</t>
  </si>
  <si>
    <t>stěny - skladba Wi01.1:12,58</t>
  </si>
  <si>
    <t>stěny - skladba Wi08:68,35</t>
  </si>
  <si>
    <t xml:space="preserve">Oplechování zdí z Pz plechu, rš 500 mm </t>
  </si>
  <si>
    <t>oplechování K9.3:1,7</t>
  </si>
  <si>
    <t>764 43-0250.R00</t>
  </si>
  <si>
    <t xml:space="preserve">Oplechování zdí z Pz plechu, rš do 600 mm </t>
  </si>
  <si>
    <t>oplechování K9.2:5,65</t>
  </si>
  <si>
    <t>764 43-0260.R00</t>
  </si>
  <si>
    <t xml:space="preserve">Oplechování zdí z Pz plechu, rš do 750 mm </t>
  </si>
  <si>
    <t>oplechování K10:123,82</t>
  </si>
  <si>
    <t xml:space="preserve">Oplechování zdí z Pz plechu, rš do 1000 mm </t>
  </si>
  <si>
    <t>oplechování K11:42,47</t>
  </si>
  <si>
    <t>oplechování K13:5,56</t>
  </si>
  <si>
    <t>oplechování K14:135,26</t>
  </si>
  <si>
    <t>oplechování K15:62,17</t>
  </si>
  <si>
    <t>764 43-0280.R00</t>
  </si>
  <si>
    <t xml:space="preserve">Oplechování zdí z Pz plechu, rš do 1200 mm </t>
  </si>
  <si>
    <t>oplechování K9.1:5,55</t>
  </si>
  <si>
    <t>764 90-5402.R00</t>
  </si>
  <si>
    <t xml:space="preserve">Krytina z trapéz.plechů 30 </t>
  </si>
  <si>
    <t>998 76-4103.R00</t>
  </si>
  <si>
    <t xml:space="preserve">Přesun hmot pro klempířské konstr., výšky do 24 m </t>
  </si>
  <si>
    <t>766</t>
  </si>
  <si>
    <t>Konstrukce truhlářské</t>
  </si>
  <si>
    <t>766 66-1112.R00</t>
  </si>
  <si>
    <t>R33 00-13</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</si>
  <si>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</si>
  <si>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 xml:space="preserve">X9.2 vstupní čistící zóna vnitřní. Kobercová čistící zóna vyrobená ze 75% ze 100% recyklovaných vláken, zátěžová třída 33, barva pruhovaná černá-šedá, vyztužení koberce střídající se proužky silných kartáčových vláken. Hliníkový rám z profilů 25/25/3 zapuštěný na úroveň podlahy. Vstupní čisticí rohož tvořená hliníkovými profily spojenými nerez lankem a oddělenými pryžovými mezikroužky. Do AL profilů osazeny střídavě gumové kartáčky a textilními pásky. Ukončení čistící zóny bude přechodovou lištou pro přechod mezi hladkou podlahovou krytinou a čistící zónou.
</t>
  </si>
  <si>
    <t xml:space="preserve">Demontáž lešení leh.řad.s podlahami,š.1 m, H 30 m </t>
  </si>
  <si>
    <t>další 3 měsíce</t>
  </si>
  <si>
    <t>944 94-4011.R00</t>
  </si>
  <si>
    <t xml:space="preserve">Montáž ochranné sítě z umělých vláken </t>
  </si>
  <si>
    <t>944 94-4031.R00</t>
  </si>
  <si>
    <t xml:space="preserve">Příplatek za každý měsíc použití sítí k pol. 4011 </t>
  </si>
  <si>
    <t>944 94-4081.R00</t>
  </si>
  <si>
    <t xml:space="preserve">Demontáž ochranné sítě z umělých vláken </t>
  </si>
  <si>
    <t>941 95-5002.R00</t>
  </si>
  <si>
    <t xml:space="preserve">Lešení lehké pomocné, výška podlahy do 1,9 m </t>
  </si>
  <si>
    <t>944 94-5193.R00</t>
  </si>
  <si>
    <t>Násyp z hrubého kameniva frakce 16 - 22, tl. 5 cm tl. 5cm - včetně dodávky kameniva</t>
  </si>
  <si>
    <t>712 37-0010.RAB</t>
  </si>
  <si>
    <t>712 37-0010.RAC</t>
  </si>
  <si>
    <t>Povlaková krytina střech do 10°, termoplasty fólie střešní tl. 2,0 mm</t>
  </si>
  <si>
    <t>712 39-1172.R00</t>
  </si>
  <si>
    <t xml:space="preserve">Povlaková krytina střech do 10°, ochran. textilie </t>
  </si>
  <si>
    <t>712 39-1171.R00</t>
  </si>
  <si>
    <t xml:space="preserve">Povlaková krytina střech do 10°, podklad. textilie </t>
  </si>
  <si>
    <t>693-66198</t>
  </si>
  <si>
    <t xml:space="preserve">Geotextilie 300 g/m2 š. 200cm 100% PP </t>
  </si>
  <si>
    <t xml:space="preserve">Geotextilie  500 g/m2 š. 200cm 100% PP </t>
  </si>
  <si>
    <t>111-63111</t>
  </si>
  <si>
    <t xml:space="preserve">Lak asfaltový izolační ALP </t>
  </si>
  <si>
    <t>628-36110</t>
  </si>
  <si>
    <t xml:space="preserve">Pás asfaltovaný těžký s  Al vložkou </t>
  </si>
  <si>
    <t>711 47-0010.RAA</t>
  </si>
  <si>
    <t>Izolace proti vodě fólií,parotěsná vrstva folie LDPE tl.1 mm</t>
  </si>
  <si>
    <t>998 71-2103.R00</t>
  </si>
  <si>
    <t xml:space="preserve">Přesun hmot pro povlakové krytiny, výšky do 24 m </t>
  </si>
  <si>
    <t>713</t>
  </si>
  <si>
    <t>Izolace tepelné</t>
  </si>
  <si>
    <t>713 19-1100.RT9</t>
  </si>
  <si>
    <t>Položení separační fólie včetně dodávky fólie PE</t>
  </si>
  <si>
    <t>podlaha - skladba P2:26,89</t>
  </si>
  <si>
    <t>podlaha - skladba P3:562,79</t>
  </si>
  <si>
    <t>Prostorová ovládací jednotka do místnosti, se snímačem teploty, bez vazby na řídící systém budovy, pro ovládání - tříotáčkové ventilátory a ventily CH jednotek FCU, volba nastavení teploty, volba režimu, rozhraní PPS2</t>
  </si>
  <si>
    <t>R1.x-R4.x</t>
  </si>
  <si>
    <t>MK</t>
  </si>
  <si>
    <t>ZES</t>
  </si>
  <si>
    <t>Zesilovač pro termické pohony</t>
  </si>
  <si>
    <r>
      <t xml:space="preserve">Ventily vč. termických pohonů 230V </t>
    </r>
    <r>
      <rPr>
        <b/>
        <sz val="10"/>
        <color indexed="8"/>
        <rFont val="Arial"/>
        <family val="2"/>
      </rPr>
      <t>(dodávka CH)</t>
    </r>
  </si>
  <si>
    <t>VCH</t>
  </si>
  <si>
    <t>OK</t>
  </si>
  <si>
    <r>
      <t xml:space="preserve">Okenní kontakty </t>
    </r>
    <r>
      <rPr>
        <b/>
        <sz val="10"/>
        <rFont val="Arial CE"/>
        <family val="2"/>
      </rPr>
      <t>(dodávka stavby)</t>
    </r>
  </si>
  <si>
    <t>Software</t>
  </si>
  <si>
    <t>SWP</t>
  </si>
  <si>
    <t>SWC</t>
  </si>
  <si>
    <t>PC</t>
  </si>
  <si>
    <t>SWIRC</t>
  </si>
  <si>
    <t>Regulace IRC (jednotlivých místností)</t>
  </si>
  <si>
    <r>
      <t>Kabel stíněný JYTY 2x1 mm</t>
    </r>
    <r>
      <rPr>
        <vertAlign val="superscript"/>
        <sz val="10"/>
        <rFont val="Arial"/>
        <family val="2"/>
      </rPr>
      <t>2</t>
    </r>
    <r>
      <rPr>
        <sz val="10"/>
        <rFont val="Arial"/>
        <family val="2"/>
      </rPr>
      <t xml:space="preserve"> </t>
    </r>
  </si>
  <si>
    <r>
      <t>Kabel stíněný JYTY 4x1 mm</t>
    </r>
    <r>
      <rPr>
        <vertAlign val="superscript"/>
        <sz val="10"/>
        <rFont val="Arial"/>
        <family val="2"/>
      </rPr>
      <t>2</t>
    </r>
    <r>
      <rPr>
        <sz val="10"/>
        <rFont val="Arial"/>
        <family val="2"/>
      </rPr>
      <t xml:space="preserve"> </t>
    </r>
  </si>
  <si>
    <r>
      <t>Kabel stíněný JYTY 7x1 mm</t>
    </r>
    <r>
      <rPr>
        <vertAlign val="superscript"/>
        <sz val="10"/>
        <rFont val="Arial"/>
        <family val="2"/>
      </rPr>
      <t>2</t>
    </r>
    <r>
      <rPr>
        <sz val="10"/>
        <rFont val="Arial"/>
        <family val="2"/>
      </rPr>
      <t xml:space="preserve"> </t>
    </r>
  </si>
  <si>
    <r>
      <t>Kabel silový CYKY 3x1,5 mm</t>
    </r>
    <r>
      <rPr>
        <vertAlign val="superscript"/>
        <sz val="10"/>
        <rFont val="Arial"/>
        <family val="2"/>
      </rPr>
      <t>2</t>
    </r>
    <r>
      <rPr>
        <sz val="10"/>
        <rFont val="Arial"/>
        <family val="2"/>
      </rPr>
      <t xml:space="preserve"> </t>
    </r>
  </si>
  <si>
    <r>
      <t>Kabel silový CYKY 7x1,5 mm</t>
    </r>
    <r>
      <rPr>
        <vertAlign val="superscript"/>
        <sz val="10"/>
        <rFont val="Arial"/>
        <family val="2"/>
      </rPr>
      <t>2</t>
    </r>
    <r>
      <rPr>
        <sz val="10"/>
        <rFont val="Arial"/>
        <family val="2"/>
      </rPr>
      <t xml:space="preserve"> </t>
    </r>
  </si>
  <si>
    <t xml:space="preserve">Kabelový rošt šířka 50 mm rozteč příček 400 mm, zhotovený na montáži z konst. dílů vč. upevňovacích bodů               </t>
  </si>
  <si>
    <t xml:space="preserve">Kabelový žlab 62/50,vč. kolen, víka a příslušenství pro upevnění   </t>
  </si>
  <si>
    <t xml:space="preserve">Kabelový žlab 100/50,vč. kolen, víka a příslušenství pro upevnění   </t>
  </si>
  <si>
    <t>zárubeň ocel. protipožární pro zdivo tl.200mm 1800x1970, EW30DP3-C</t>
  </si>
  <si>
    <t>1PP:D002</t>
  </si>
  <si>
    <t>642 94-5212.R00</t>
  </si>
  <si>
    <t>Osazení zárubně do sádrokarton. příčky tl. 100 mm protipožární</t>
  </si>
  <si>
    <t>70x197/100:1</t>
  </si>
  <si>
    <t>80x197/100:2</t>
  </si>
  <si>
    <t>zárubeň ocel. protipožární pro SDK tl.100mm 700x1970, EW30DP3-C</t>
  </si>
  <si>
    <t>2NP:D228</t>
  </si>
  <si>
    <t>zárubeň ocel. protipožární pro SDK tl.100mm 800x1970, EW30DP3-C</t>
  </si>
  <si>
    <t>2NP:D226, D227</t>
  </si>
  <si>
    <t>R64 29-41</t>
  </si>
  <si>
    <t>Příprava pro čtečku karet, el. vrátný a el. zámek</t>
  </si>
  <si>
    <t>648 99-1111.R00</t>
  </si>
  <si>
    <t xml:space="preserve">Osazení parapet.desek plast. a lamin. š. do 20cm </t>
  </si>
  <si>
    <t>parapet plastový vnitřní - komůrkový š. 200mm, vč. krytek</t>
  </si>
  <si>
    <t>648 99-1113.R00</t>
  </si>
  <si>
    <t xml:space="preserve">Osazení parapet.desek plast. a lamin. š.nad 20cm </t>
  </si>
  <si>
    <t>parapet plastový vnitřní - komůrkový š. 220mm vč. krytek</t>
  </si>
  <si>
    <t>94</t>
  </si>
  <si>
    <t>Lešení a stavební výtahy</t>
  </si>
  <si>
    <t>95</t>
  </si>
  <si>
    <t>Dokončovací kce na pozem.stav.</t>
  </si>
  <si>
    <t>R95 11-12</t>
  </si>
  <si>
    <t xml:space="preserve">Opláštění vedení TZB, 1x RB tl.12,5 </t>
  </si>
  <si>
    <t>R95 11-13</t>
  </si>
  <si>
    <t>Opláštění SOZ v místě světlíků</t>
  </si>
  <si>
    <t>R95 11-14</t>
  </si>
  <si>
    <t>952 90-1111.R00</t>
  </si>
  <si>
    <t>Vyčištění budov bytové a občanské výstavby při výšce podlaží do 4 m</t>
  </si>
  <si>
    <t>X1a objektová podlahová dilatační lišta, DOD+MT</t>
  </si>
  <si>
    <t>X1b objektová podlahová koutová dilatační lišta, DOD+MT</t>
  </si>
  <si>
    <t>X2a objektová stěnová dilatační lišta, DOD+MT</t>
  </si>
  <si>
    <t>X2b objektová stěnová rohová dilatační lišta, DOD+MT</t>
  </si>
  <si>
    <t>X3a objektová stropní dilatační lišta, DOD+MT</t>
  </si>
  <si>
    <t>X3b objektová stropní rohová dilatační lišta, DOD+MT</t>
  </si>
  <si>
    <t>X4a vnitřní zatemňovací rolety 280x230cm</t>
  </si>
  <si>
    <t>X4b vnitřní zatemňovací rolety 520x180cm</t>
  </si>
  <si>
    <t>X5 tabulka pro požární schémata 350g/m2, nerez rámeček, zasklené</t>
  </si>
  <si>
    <t>X6 tabulka pro požární poplachovou směrnici 350g/m2, nerez rámeček, zasklené</t>
  </si>
  <si>
    <t>X8.1  SDK konstrukce – obklad průvlaku u kouřové clony 35x20cm</t>
  </si>
  <si>
    <t>X8.2  SDK konstrukce – obklad průvlaku u kouřové clony 40x20cm</t>
  </si>
  <si>
    <t>X8.3  SDK konstrukce – obklad průvlaku u kouřové clony 54x20cm</t>
  </si>
  <si>
    <t>X8.4  SDK konstrukce – obklad průvlaku u kouřové clony 59x20cm</t>
  </si>
  <si>
    <t>X10.b  madla - kabina WC pro handicap. - dle vyhl. č. /398/2009 Sb.</t>
  </si>
  <si>
    <t xml:space="preserve">X13.1 dávkovač mýdla - WC (pro každou započatou dvojici umyvadel) 
- nástěnný, průhled pro kontrolu naplnění, dolévání z kanystru, čelní stěna v provedení proti otiskům prstů, uzamykatelný, kapacita /1000/ml </t>
  </si>
  <si>
    <t>X.13.2 dávkovač mýdla – učebny, kanceláře, kuchyňky, hygienické kabiny, WC pro handicapované, WC bufet- nástěnný, průhled pro kontrolu naplnění, dolévání z kanystru, čelní stěna v provedení proti otiskům prstů, uzamykatelný, kapacita /500/ml  /</t>
  </si>
  <si>
    <t>Software pro centrálu (rozšíření licence datových bodů, konfigurace centrály, generování technologických obrázků)</t>
  </si>
  <si>
    <t>Revize</t>
  </si>
  <si>
    <t xml:space="preserve">Router </t>
  </si>
  <si>
    <t xml:space="preserve">Regulátor pro jednotky FCU s komunikací KNX, ovládání ventilů chladu + tříotáčkových ventilátorů, vstup pro okenní kontakt, poruchu ventilátoru, poruchu čerpadla kondenzátu   </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</si>
  <si>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</si>
  <si>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112.3</t>
  </si>
  <si>
    <t>Protipožární ucpávky kabelových prostupů</t>
  </si>
  <si>
    <t>1.pp-střecha</t>
  </si>
  <si>
    <t>zapojené do RA1</t>
  </si>
  <si>
    <t>60.2</t>
  </si>
  <si>
    <t xml:space="preserve">Detektor úniku CH4, dvoustupňový, umístění na strop, napájení 230V AC, výstup kontakty relé
</t>
  </si>
  <si>
    <t>Připojení čerpadel 1f - dle rozvaděče RA1</t>
  </si>
  <si>
    <t>06.02 SF</t>
  </si>
  <si>
    <t>Odpojení z rozvaděče</t>
  </si>
  <si>
    <t>Ochrana stávajících inženýrských sítí na staveništi</t>
  </si>
  <si>
    <t>Náklady na přezkoumání podkladů objednatele o stavu inženýrských sítí probíhajících staveništěm nebo dotčenými stavbou i mimo území staveniště, kontrola a vytýčení jejich skutečné trasy a provedení ochranných opatření pro zabezpečení stávajících inženýrských sítí.</t>
  </si>
  <si>
    <t>Náklady na provedení průzkumných prací vč. ověřovacích sond a náklady na účast geologa, projektanta apod. na stavbě předepsaná platnými předpisy nebo projektantem</t>
  </si>
  <si>
    <t>Zaměření stavby před výstavbou</t>
  </si>
  <si>
    <t>Ověření stavu stávajícího objektu</t>
  </si>
  <si>
    <t>005 21-1040</t>
  </si>
  <si>
    <t>Užívání veřejných ploch a prostranství</t>
  </si>
  <si>
    <t>005 21-1080</t>
  </si>
  <si>
    <t>Bezpečnostní a hygienická opatření na staveništi</t>
  </si>
  <si>
    <t>Náklady a poplatky spojené s užíváním veřejných ploch a prostranství, pokud jsou stavebními pracemi nebo souvisejícími činnostmi dotčeny, a to včetně užívání ploch v souvislosti s uložením stavebního materiálu nebo stavebního odpadu.</t>
  </si>
  <si>
    <t>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</si>
  <si>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005 23-1010</t>
  </si>
  <si>
    <t>X24.2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</si>
  <si>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X24.3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</si>
  <si>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 xml:space="preserve">X25.1 hasící přístrojePG/6-práškový hasící přístroj.Hasící schopnost21A+113B-6HJ-podrobně viz požární zpráva.Kotvení na stěnu.Umístění bude upřesněno AD na základě pož.zprávy  </t>
  </si>
  <si>
    <t>X28 ochranný roh ve tvaru „L“ 50/50mm k ochraně hran slopů a zdiva v seminárních místnostech – rozměr 120cm  materiál: hliník lakovaný</t>
  </si>
  <si>
    <t>X29.2  chránička - těsnění prostupu stěnou proti tlakové vodě
(vč. kontroly utěsnění)
pro kanalizaci DN150</t>
  </si>
  <si>
    <t>X29.3  chránička - těsnění prostupu stěnou proti tlakové vodě
(vč. kontroly utěsnění)
pro kanalizaci DN200</t>
  </si>
  <si>
    <t>X29.4  chránička - těsnění prostupu stěnou proti tlakové vodě
(vč. kontroly utěsnění)
pro kanalizaci DN300</t>
  </si>
  <si>
    <t>X29.5  chránička - těsnění prostupu stěnou proti tlakové vodě
(vč. kontroly utěsnění)
pro vodovod DN25</t>
  </si>
  <si>
    <t>R95 21-68_1</t>
  </si>
  <si>
    <t>R95 21-68_2</t>
  </si>
  <si>
    <t>R95 21-68_3</t>
  </si>
  <si>
    <t xml:space="preserve">X37.1 mříž 150x40cm, hliníkový rám, s nerez dráty. Provedení shodné se stávající objektem </t>
  </si>
  <si>
    <t>Zařízení 10.07 – Větrání zázemí bufetu odvod</t>
  </si>
  <si>
    <t>10.07 EF</t>
  </si>
  <si>
    <t>č.m 0.41, 1.PP</t>
  </si>
  <si>
    <t>Ruční klapka ø 250 mm</t>
  </si>
  <si>
    <t>Talířový ventil ø 100 mm</t>
  </si>
  <si>
    <t>Potrubí spiro ø 180 mm včetně tvarovek</t>
  </si>
  <si>
    <t>Montáž zařízení 10.07</t>
  </si>
  <si>
    <t>Zařízení 10.08 – Větrání skladu</t>
  </si>
  <si>
    <t>10.08 EF</t>
  </si>
  <si>
    <t>č.m 2.38c, 2.NP</t>
  </si>
  <si>
    <t>instalační šachta 2.NP až 4.NP</t>
  </si>
  <si>
    <t>Montáž zařízení 10.08</t>
  </si>
  <si>
    <t>Zařízení 110.01 – Chlazení m.č. 1.78 – server</t>
  </si>
  <si>
    <t>110.01 AC</t>
  </si>
  <si>
    <t>Kondenzační vzduchem chlazená jednotka invertorová pro chladivo R 410a v provedení pro celoroční provoz s automatickým restartem po výpadku napájení. Chladící výkon  9600 W</t>
  </si>
  <si>
    <t>Střecha 2.NP</t>
  </si>
  <si>
    <t>3.2.2</t>
  </si>
  <si>
    <t>Kabel CSKH-V(J) 5x6</t>
  </si>
  <si>
    <t>Množství určeno z výšky jednotlivých podlaží a průběhu kabeláže
přes tato podlaží dle části 01-13 a 15,16 výkresové dokumentace</t>
  </si>
  <si>
    <t>3.2.3</t>
  </si>
  <si>
    <t>Kabel CSKH-V(J) 5x4</t>
  </si>
  <si>
    <t>3.2.4</t>
  </si>
  <si>
    <t>Kabel CSKH-V(J) 5x2,5</t>
  </si>
  <si>
    <t>3.2.5</t>
  </si>
  <si>
    <t>Kabel CSKH-V(J) 5x1,5</t>
  </si>
  <si>
    <t>3.2.6</t>
  </si>
  <si>
    <t>Kabel CSKH-V 3x2,5</t>
  </si>
  <si>
    <t>Množství určeno z výšky jednotlivých podlaží a průběhu kabeláže
přes tato podlaží dle části 01-13 a 16 výkresové dokumentace</t>
  </si>
  <si>
    <t>3.2.7</t>
  </si>
  <si>
    <t>Kabel CSKH-V 3x1,5</t>
  </si>
  <si>
    <t>3.2.8</t>
  </si>
  <si>
    <t>JE-H(St)H 2x2x0,8 P90-R, stíněný</t>
  </si>
  <si>
    <t>3.2.9</t>
  </si>
  <si>
    <t>POZOR: Pokyny k vyplnění Soupisu prací stanoví zadávací dokumentace!</t>
  </si>
  <si>
    <t>Mřížka na potrubí 600x355</t>
  </si>
  <si>
    <t>č.m. 0.12, 1.PP</t>
  </si>
  <si>
    <t>Čtyřhranné potrubí – 600x355</t>
  </si>
  <si>
    <t>Montáž zařízení 06</t>
  </si>
  <si>
    <t>Zařízení 108 – Strojovna chlazení</t>
  </si>
  <si>
    <t>108.01 EF</t>
  </si>
  <si>
    <t>Radiální plastový ventilátor do kruhového potrubí ø 315, množství odváděného vzduchu 1200m3/h, tlak 200 Pa</t>
  </si>
  <si>
    <t xml:space="preserve">Osazení zárubní ocel. požár.1křídl., pl. do 2,5 m2 </t>
  </si>
  <si>
    <t>60x197/115:1+3</t>
  </si>
  <si>
    <t>80x197/200:1</t>
  </si>
  <si>
    <t>80x197/300:1</t>
  </si>
  <si>
    <t>M64-010</t>
  </si>
  <si>
    <t>zárubeň ocel. protipožární pro zdivo tl.115mm 600x1970, EW30DP1-C</t>
  </si>
  <si>
    <t>5NP:D506</t>
  </si>
  <si>
    <t>zárubeň ocel. protipožární pro zdivo tl.115mm 600x1970, EW30DP3-C</t>
  </si>
  <si>
    <t>2NP:D205</t>
  </si>
  <si>
    <t>3NP:D316</t>
  </si>
  <si>
    <t>4NP:D416</t>
  </si>
  <si>
    <t>zárubeň ocel. protipožární pro zdivo tl.115mm 800x1970, EW30DP1-C</t>
  </si>
  <si>
    <t>5NP:D501, D502</t>
  </si>
  <si>
    <t>1PP:D023, D025</t>
  </si>
  <si>
    <t>1NP:D106</t>
  </si>
  <si>
    <t>1PP:D034</t>
  </si>
  <si>
    <t>zárubeň ocel. protipožární pro zdivo tl.200mm 800x1970, EW15DP1-C</t>
  </si>
  <si>
    <t>5NP:D507</t>
  </si>
  <si>
    <t>zárubeň ocel. protipožární pro zdivo tl.300mm 800x1970, EW30DP1-C</t>
  </si>
  <si>
    <t>5NP:D504</t>
  </si>
  <si>
    <t>zárubeň ocel. protipožární pro zdivo tl.115mm 900x1970, EW30DP3-C</t>
  </si>
  <si>
    <t>1NP:D105</t>
  </si>
  <si>
    <t>10: Zemní práce</t>
  </si>
  <si>
    <t>113106571</t>
  </si>
  <si>
    <t>Rozebrání dlažeb vozovek pl přes 200 m2 ze zámkové dlažby do lože z kameniva</t>
  </si>
  <si>
    <t>Plný popis:</t>
  </si>
  <si>
    <t>25,0*1.5+10,0*1.5+8,0*11,0+40,0*1.5+13,0*1,5+12,0*3,55+9,0*1,5; viz příloha č. 0030 Situace</t>
  </si>
  <si>
    <t>dlažba se celá očistí a odveze do skladu investora</t>
  </si>
  <si>
    <t>113107222</t>
  </si>
  <si>
    <t>767 58-4641.R00</t>
  </si>
  <si>
    <t>Montáž podhledů ostatních  -  rošty</t>
  </si>
  <si>
    <t>fasáda 1PP-5NP CEMSII a oprava fasády CEMS I, výměra odečtena z digitálních podkladů</t>
  </si>
  <si>
    <t>nový obklad:728,3</t>
  </si>
  <si>
    <t>fasáda:1058,3</t>
  </si>
  <si>
    <t>vnitřní obklad - mozaika 10x10:1163,66</t>
  </si>
  <si>
    <t>vnitřní obklad:1163,66</t>
  </si>
  <si>
    <t>ochrana hydroizolace:0,050*1486,0*2</t>
  </si>
  <si>
    <t>ochrana hydroizolace:0,050*1486,0</t>
  </si>
  <si>
    <t>podlaha - skladba P13 tl.45mm:1649,58</t>
  </si>
  <si>
    <t>podlaha - skladba P13:1649,58</t>
  </si>
  <si>
    <t>106,64+15,77+29,09+7,36+13,99+3276,26</t>
  </si>
  <si>
    <t>Z01 - Zábradlí schodiště - viz výkres. část, DOD+MT</t>
  </si>
  <si>
    <t>Z02 - Zábradlí schodiště - viz výkres. část, DOD+MT</t>
  </si>
  <si>
    <t>Z03 - Zábradlí schodiště - viz výkres. část, bezp. sklo, DOD+MT</t>
  </si>
  <si>
    <t>Z04 - Zábradlí schodiště na hlavních podestách - viz výkres. část, bezp.sklo, DOD+MT</t>
  </si>
  <si>
    <t>Z05 - Zábradlí nerezové se skleněnou výplní - viz výkres. část, bezp.sklo, DOD+MT</t>
  </si>
  <si>
    <t>Z06 - schodiště interérové madlo - dle 1. etapy CEMS, DOD+MT</t>
  </si>
  <si>
    <t>Z07 - schodiště interérové madlo - dle 1. etapy CEMS, DOD+MT</t>
  </si>
  <si>
    <t>Z08 - Zábradlí a madlo schodiště - viz výkres. část, DOD+MT</t>
  </si>
  <si>
    <t>Z09 - ocelové platle pro uložení dieselagregátu, DOD+MT</t>
  </si>
  <si>
    <t>Z10 - poklop pro zadláždění, DOD+MT</t>
  </si>
  <si>
    <t>Z11 - šachetní stupadla, DOD+MT</t>
  </si>
  <si>
    <t>Z13 - zabezpečovací řetěz, DOD+MT</t>
  </si>
  <si>
    <t>Z14 - ocelové profily nadpraží L, I, DOD+MT</t>
  </si>
  <si>
    <t>Z16- zábradlí u jímky trubky pr.40 mm kotveno k podlaze, DOD+MT</t>
  </si>
  <si>
    <t>Z17- nosná kce pro zastřešení angl.dvorku L/60/90 kotveno po obvodě, DOD+MT</t>
  </si>
  <si>
    <t>Z18- zaklopení angl.dvorku rýhovaným plechem rozděleno na 2 kusy + pororošt, DOD+MT</t>
  </si>
  <si>
    <t>Z19- oddělení stávajího transformátoru od nového  kci napojit na stáv. rám, DOD+MT</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</si>
  <si>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</si>
  <si>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Protipožární klapka 1120x400 se servopohonem, napájení 230 V</t>
  </si>
  <si>
    <t>Protipožární klapka 630x800 se servopohonem, napájení 230 V</t>
  </si>
  <si>
    <t>Protipožární klapka 630x500 se servopohonem, napájení 230 V</t>
  </si>
  <si>
    <t>Protipožární klapka 900x355 se servopohonem, napájení 230 V</t>
  </si>
  <si>
    <t>Protipožární klapka 600x280 se servopohonem, napájení 230 V</t>
  </si>
  <si>
    <t>Protipožární klapka 900x280 se servopohonem, napájení 230 V</t>
  </si>
  <si>
    <t>Protipožární klapka 900x450 se servopohonem, napájení 230 V</t>
  </si>
  <si>
    <t>Buňkový tlumič hluku 250x500x2000</t>
  </si>
  <si>
    <t>Přívodní vyústka 625x125 s regulací R2</t>
  </si>
  <si>
    <t>Přívodní vyústka 825x125 s regulací R2</t>
  </si>
  <si>
    <t>Přívodní vyústka 1225x75 s regulací R2</t>
  </si>
  <si>
    <t xml:space="preserve"> – 1560x710 </t>
  </si>
  <si>
    <t xml:space="preserve"> – 500x355 </t>
  </si>
  <si>
    <t xml:space="preserve"> – 800x630 </t>
  </si>
  <si>
    <t xml:space="preserve"> – 1750x630 </t>
  </si>
  <si>
    <t xml:space="preserve"> – 1120x400</t>
  </si>
  <si>
    <t xml:space="preserve"> – 800x560 </t>
  </si>
  <si>
    <t xml:space="preserve"> – 1400x800 </t>
  </si>
  <si>
    <t xml:space="preserve"> – 2000x800 </t>
  </si>
  <si>
    <t xml:space="preserve"> – 2000x630</t>
  </si>
  <si>
    <t xml:space="preserve"> – 2200x800 </t>
  </si>
  <si>
    <t xml:space="preserve"> – 2000x1000</t>
  </si>
  <si>
    <t>Utěsnění dilatačních spár deskami MV a XPS</t>
  </si>
  <si>
    <t>Zatepl.syst., fasáda, miner.desky KV 80 mm se systémovou stěrkou</t>
  </si>
  <si>
    <t>62.1</t>
  </si>
  <si>
    <t>M76-748a</t>
  </si>
  <si>
    <t>Ali/12 dveře otočné 2křídlové vnitřní, rozměr /1600x1970/ EW30DP3 C</t>
  </si>
  <si>
    <t>Ali/13 dveře otočné 2křídlové vnitřní, rozměr /1600x1970/ EI30DP3 C S</t>
  </si>
  <si>
    <t>Ali/14 dveře otočné 2křídlové vnitřní, rozměr /1400x1970/ C S</t>
  </si>
  <si>
    <t>Ali/15 dveře otočné 1křídlové vnitřní, rozměr /900x1970/ EI30DP3 C S</t>
  </si>
  <si>
    <t>Ali/15a dveře otočné 1křídlové vnitřní, rozměr /900x1970/ EI30DP3 C3 Sm</t>
  </si>
  <si>
    <t>Ali/21 dveře otočné 2křídlové vnitřní, rozměr /1600x1970/ EW30DP3 C</t>
  </si>
  <si>
    <t>Ali/22 dveře otočné 2křídlové vnitřní, rozměr /1600x1970/ EI30DP3 C S</t>
  </si>
  <si>
    <t>Ali/23 dveře otočné 1křídlové vnitřní, rozměr /900x1970/ EI30DP3 C S</t>
  </si>
  <si>
    <t>Ali/31 dveře otočné 2křídlové vnitřní, rozměr /1600x1970/ EW30DP3 C</t>
  </si>
  <si>
    <t>Ali/34 dveře otočné 1křídlové vnitřní, rozměr /900x1970/ EI30DP3 C S</t>
  </si>
  <si>
    <t>Ali/41 dveře otočné 2křídlové vnitřní, rozměr /1600x1970/ EW30DP3 C</t>
  </si>
  <si>
    <t>Ali/43 dveře otočné 2křídlové vnitřní, rozměr /1600x1970/ EI30DP3 C S</t>
  </si>
  <si>
    <t>Ali/44 dveře otočné 1křídlové vnitřní, rozměr /900x1970/ EI30DP3 C S</t>
  </si>
  <si>
    <t>Vířivý anemostat do schodišťového stupně SDRF - 6 - TROX vhodný pro svislou instalaci do schodů ve čtyřhranném provedení s kruhovými výfukovými prvky a zadním nástavcem</t>
  </si>
  <si>
    <t>Vířivý anemostat do schodišťového stupně SDRF - 6 - TROXvhodný pro svislou instalaci do schodů ve čtyřhranném provedení s kruhovými výfukovými prvky a zadním nástavcem</t>
  </si>
  <si>
    <t>Vodní ohřívač do čtyřhranného potrubí 400x200, maximální provozní teplota teplota 150˚C, tepelný výkon 17,3 kW</t>
  </si>
  <si>
    <t>PSUM 104.01a 05-10</t>
  </si>
  <si>
    <t>Požární stěnový uzávěr 200x315 s dvoupolohovým servopohonem, s pružinovým zpětným chodem, jejichž součástí je termoelektrické aktivační zařízení</t>
  </si>
  <si>
    <t>Elektrický ohřívač do čtyřhranného potrubí 600x355, výkon 16,4 kW</t>
  </si>
  <si>
    <t>PSUM 102.01.09</t>
  </si>
  <si>
    <t>Požární stěnový uzávěr 400x415 s dvoupolohovým servopohonem, s pružinovým zpětným chodem, jejichž součástí je termoelektrické aktivační zařízení</t>
  </si>
  <si>
    <t>Přívodní vyústka 1000x1000</t>
  </si>
  <si>
    <t xml:space="preserve"> - 1000x1000</t>
  </si>
  <si>
    <t xml:space="preserve"> - 710x180</t>
  </si>
  <si>
    <t>80x197 EI30DP1-C-S:2</t>
  </si>
  <si>
    <t>1PP:D025, D023</t>
  </si>
  <si>
    <t>D503 dveře exterierové prosklené, rozměr /800x1970/ EI30DP1 C</t>
  </si>
  <si>
    <t xml:space="preserve">Mozaika skleněná 25x25 mm </t>
  </si>
  <si>
    <t>1PP-5NP, pro 2.kř.dveře uvažovány 2kusy</t>
  </si>
  <si>
    <t>štítové kování klika-koule včetně štítu a montážního materiálu (specifikace dle 1. etapy CEMS)</t>
  </si>
  <si>
    <t>Zdivo z cihel.tvárnic 25 AKU P10 na MVC 5, tl.250 mm</t>
  </si>
  <si>
    <t>stěny - skladba Wi06:57,11</t>
  </si>
  <si>
    <t xml:space="preserve">Klapkový servopohon spojitý, nap. 24V AC, ovl. 0-10V DC, jmen. moment min. 10 Nm, havarijní funkce </t>
  </si>
  <si>
    <t xml:space="preserve">Klapkový servopohon dvoupolohový, nap. 24V AC, jmen. moment min. 10 Nm, havarijní funkce </t>
  </si>
  <si>
    <t>274 36-2021.R00</t>
  </si>
  <si>
    <t>Výztuž základových pasů ze svařovaných sítí KARI</t>
  </si>
  <si>
    <t>síť 10-100/100:0,0120*1,3*176,0*2</t>
  </si>
  <si>
    <t>274 32-1321.R00</t>
  </si>
  <si>
    <t xml:space="preserve">Železobeton základových pasů C 20/25 </t>
  </si>
  <si>
    <t>zpevnění povrchu obvodového práhu pod základovou deskou</t>
  </si>
  <si>
    <t>We14, We15, We16, We17, We18, We22, We23</t>
  </si>
  <si>
    <t>stěny - skladba We20:50,38*2*2</t>
  </si>
  <si>
    <t>MV střešní 15cm:</t>
  </si>
  <si>
    <t>desky MV střešní tuhé tl. 15cm</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</si>
</sst>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64" formatCode="_(&quot;Kč&quot;* #,##0_);_(&quot;Kč&quot;* \(#,##0\);_(&quot;Kč&quot;* &quot;-&quot;_);_(@_)"/>
    <numFmt numFmtId="165" formatCode="_(&quot;Kč&quot;* #,##0.00_);_(&quot;Kč&quot;* \(#,##0.00\);_(&quot;Kč&quot;* &quot;-&quot;??_);_(@_)"/>
    <numFmt numFmtId="166" formatCode="_(* #,##0.00_);_(* \(#,##0.00\);_(* &quot;-&quot;??_);_(@_)"/>
    <numFmt numFmtId="167" formatCode="#,##0&quot; Kč&quot;"/>
    <numFmt numFmtId="168" formatCode="000\ 00"/>
    <numFmt numFmtId="169" formatCode="#,##0\ &quot;Kč&quot;"/>
    <numFmt numFmtId="170" formatCode="#,##0\ "/>
    <numFmt numFmtId="171" formatCode="yyyy\-mm\-dd"/>
    <numFmt numFmtId="172" formatCode="_(#,##0&quot;.&quot;_);;;_(@_)"/>
    <numFmt numFmtId="173" formatCode="_(#,##0.0??;\-\ #,##0.0??;&quot;–&quot;???;_(@_)"/>
    <numFmt numFmtId="174" formatCode="_(#,##0.00_);[Red]\-\ #,##0.00_);&quot;–&quot;??;_(@_)"/>
    <numFmt numFmtId="175" formatCode="_(#,##0_);[Red]\-\ #,##0_);&quot;–&quot;??;_(@_)"/>
    <numFmt numFmtId="176" formatCode="#,##0.000"/>
    <numFmt numFmtId="177" formatCode="#,##0.0"/>
    <numFmt numFmtId="178" formatCode="#,##0.00\ "/>
    <numFmt numFmtId="179" formatCode="_ * #,##0_ ;_ * \-#,##0_ ;_ * \-_ ;_ @_ "/>
    <numFmt numFmtId="180" formatCode="_ * #,##0.00_ ;_ * \-#,##0.00_ ;_ * \-??_ ;_ @_ "/>
    <numFmt numFmtId="181" formatCode="_-* #,##0.00&quot; Kč&quot;_-;\-* #,##0.00&quot; Kč&quot;_-;_-* \-??&quot; Kč&quot;_-;_-@_-"/>
    <numFmt numFmtId="182" formatCode="_ &quot;Fr. &quot;* #,##0_ ;_ &quot;Fr. &quot;* \-#,##0_ ;_ &quot;Fr. &quot;* \-_ ;_ @_ "/>
    <numFmt numFmtId="183" formatCode="_ &quot;Fr. &quot;* #,##0.00_ ;_ &quot;Fr. &quot;* \-#,##0.00_ ;_ &quot;Fr. &quot;* \-??_ ;_ @_ "/>
    <numFmt numFmtId="184" formatCode="_-* #,##0.00\ _K_č_-;\-* #,##0.00\ _K_č_-;_-* \-??\ _K_č_-;_-@_-"/>
    <numFmt numFmtId="185" formatCode="#,##0.00&quot; Kč&quot;"/>
    <numFmt numFmtId="186" formatCode="#,##0.000;\-#,##0.000"/>
    <numFmt numFmtId="187" formatCode="#,##0.00;\-#,##0.00"/>
    <numFmt numFmtId="188" formatCode="#,##0_ ;\-#,##0\ "/>
    <numFmt numFmtId="189" formatCode="#,##0_ ;[Red]\-#,##0\ "/>
    <numFmt numFmtId="190" formatCode="#,##0;#,##0;"/>
    <numFmt numFmtId="191" formatCode="_-* #,##0.00\ [$€-1]_-;\-* #,##0.00\ [$€-1]_-;_-* &quot;-&quot;??\ [$€-1]_-"/>
  </numFmts>
  <fonts count="71">
    <font>
      <sz val="10"/>
      <name val="Arial CE"/>
      <family val="2"/>
    </font>
    <font>
      <sz val="10"/>
      <name val="Arial"/>
      <family val="2"/>
    </font>
    <font>
      <b/>
      <sz val="11"/>
      <name val="Arial CE"/>
      <family val="2"/>
    </font>
    <font>
      <b/>
      <sz val="10"/>
      <name val="Arial CE"/>
      <family val="2"/>
    </font>
    <font>
      <sz val="10"/>
      <color indexed="10"/>
      <name val="Arial CE"/>
      <family val="2"/>
    </font>
    <font>
      <sz val="11"/>
      <color indexed="8"/>
      <name val="Calibri"/>
      <family val="2"/>
    </font>
    <font>
      <b/>
      <sz val="10"/>
      <color indexed="8"/>
      <name val="Arial"/>
      <family val="2"/>
    </font>
    <font>
      <sz val="10"/>
      <color indexed="8"/>
      <name val="Arial"/>
      <family val="2"/>
    </font>
    <font>
      <sz val="10"/>
      <color indexed="8"/>
      <name val="Arial CE"/>
      <family val="2"/>
    </font>
    <font>
      <sz val="8"/>
      <name val="Arial CE"/>
      <family val="2"/>
    </font>
    <font>
      <vertAlign val="superscript"/>
      <sz val="10"/>
      <name val="Arial"/>
      <family val="2"/>
    </font>
    <font>
      <sz val="11"/>
      <name val="Arial CE"/>
      <family val="2"/>
    </font>
    <font>
      <u val="single"/>
      <sz val="10"/>
      <color indexed="8"/>
      <name val="Arial CE"/>
      <family val="2"/>
    </font>
    <font>
      <vertAlign val="superscript"/>
      <sz val="11"/>
      <color indexed="8"/>
      <name val="Arial CE"/>
      <family val="2"/>
    </font>
    <font>
      <sz val="11"/>
      <name val="Arial"/>
      <family val="2"/>
    </font>
    <font>
      <sz val="11"/>
      <color indexed="8"/>
      <name val="Arial"/>
      <family val="2"/>
    </font>
    <font>
      <b/>
      <sz val="12"/>
      <color indexed="56"/>
      <name val="Trebuchet MS"/>
      <family val="2"/>
    </font>
    <font>
      <sz val="12"/>
      <color indexed="56"/>
      <name val="Trebuchet MS"/>
      <family val="2"/>
    </font>
    <font>
      <sz val="10"/>
      <color indexed="30"/>
      <name val="Arial CE"/>
      <family val="2"/>
    </font>
    <font>
      <sz val="9"/>
      <color indexed="8"/>
      <name val="Calibri"/>
      <family val="2"/>
    </font>
    <font>
      <i/>
      <sz val="8"/>
      <color indexed="63"/>
      <name val="Calibri"/>
      <family val="2"/>
    </font>
    <font>
      <sz val="8"/>
      <color indexed="17"/>
      <name val="Calibri"/>
      <family val="2"/>
    </font>
    <font>
      <b/>
      <sz val="8"/>
      <color indexed="17"/>
      <name val="Calibri"/>
      <family val="2"/>
    </font>
    <font>
      <b/>
      <i/>
      <sz val="10"/>
      <name val="Arial"/>
      <family val="2"/>
    </font>
    <font>
      <b/>
      <sz val="12"/>
      <name val="Arial CE"/>
      <family val="2"/>
    </font>
    <font>
      <b/>
      <sz val="24"/>
      <name val="Tahoma"/>
      <family val="2"/>
    </font>
    <font>
      <u val="single"/>
      <sz val="10"/>
      <color indexed="12"/>
      <name val="Arial CE"/>
      <family val="2"/>
    </font>
    <font>
      <sz val="12"/>
      <name val="Arial CE"/>
      <family val="2"/>
    </font>
    <font>
      <sz val="8"/>
      <name val="MS Sans Serif"/>
      <family val="2"/>
    </font>
    <font>
      <sz val="9"/>
      <name val="Arial CE"/>
      <family val="2"/>
    </font>
    <font>
      <sz val="14"/>
      <name val="Tahoma"/>
      <family val="2"/>
    </font>
    <font>
      <b/>
      <sz val="14"/>
      <name val="Arial CE"/>
      <family val="2"/>
    </font>
    <font>
      <b/>
      <sz val="10"/>
      <name val="Arial"/>
      <family val="2"/>
    </font>
    <font>
      <sz val="10"/>
      <color indexed="9"/>
      <name val="Arial CE"/>
      <family val="2"/>
    </font>
    <font>
      <b/>
      <sz val="9"/>
      <name val="Arial CE"/>
      <family val="2"/>
    </font>
    <font>
      <i/>
      <sz val="10"/>
      <name val="Arial CE"/>
      <family val="2"/>
    </font>
    <font>
      <b/>
      <i/>
      <sz val="10"/>
      <name val="Arial CE"/>
      <family val="2"/>
    </font>
    <font>
      <i/>
      <sz val="10"/>
      <color indexed="9"/>
      <name val="Arial CE"/>
      <family val="2"/>
    </font>
    <font>
      <i/>
      <sz val="8"/>
      <name val="Arial CE"/>
      <family val="2"/>
    </font>
    <font>
      <i/>
      <sz val="9"/>
      <name val="Arial CE"/>
      <family val="2"/>
    </font>
    <font>
      <sz val="12"/>
      <name val="Times New Roman CE"/>
      <family val="2"/>
    </font>
    <font>
      <i/>
      <sz val="8"/>
      <color indexed="17"/>
      <name val="Arial CE"/>
      <family val="2"/>
    </font>
    <font>
      <b/>
      <sz val="12"/>
      <name val="Times New Roman CE"/>
      <family val="2"/>
    </font>
    <font>
      <b/>
      <sz val="12"/>
      <name val="Times New Roman"/>
      <family val="1"/>
    </font>
    <font>
      <sz val="10"/>
      <name val="Arial Narrow"/>
      <family val="2"/>
    </font>
    <font>
      <b/>
      <sz val="11"/>
      <name val="Arial Narrow"/>
      <family val="2"/>
    </font>
    <font>
      <b/>
      <sz val="10"/>
      <name val="Arial Narrow"/>
      <family val="2"/>
    </font>
    <font>
      <sz val="10"/>
      <color indexed="10"/>
      <name val="Arial Narrow"/>
      <family val="2"/>
    </font>
    <font>
      <sz val="10"/>
      <name val="Helv"/>
      <family val="2"/>
    </font>
    <font>
      <sz val="8"/>
      <color indexed="8"/>
      <name val="Arial CE"/>
      <family val="2"/>
    </font>
    <font>
      <sz val="8"/>
      <color indexed="8"/>
      <name val="HelveticaNewE"/>
      <family val="5"/>
    </font>
    <font>
      <sz val="10"/>
      <name val="Courier"/>
      <family val="3"/>
    </font>
    <font>
      <b/>
      <sz val="9"/>
      <color indexed="9"/>
      <name val="Arial CE"/>
      <family val="2"/>
    </font>
    <font>
      <sz val="10"/>
      <name val="MS Sans Serif"/>
      <family val="2"/>
    </font>
    <font>
      <b/>
      <sz val="10"/>
      <name val="Trebuchet MS"/>
      <family val="2"/>
    </font>
    <font>
      <b/>
      <sz val="8"/>
      <name val="Trebuchet MS"/>
      <family val="2"/>
    </font>
    <font>
      <sz val="8"/>
      <color indexed="56"/>
      <name val="Trebuchet MS"/>
      <family val="2"/>
    </font>
    <font>
      <sz val="9"/>
      <name val="Arial"/>
      <family val="2"/>
    </font>
    <font>
      <sz val="8"/>
      <color indexed="12"/>
      <name val="Arial CE"/>
      <family val="2"/>
    </font>
    <font>
      <b/>
      <sz val="12"/>
      <name val="Trebuchet MS"/>
      <family val="2"/>
    </font>
    <font>
      <b/>
      <sz val="10"/>
      <color indexed="10"/>
      <name val="Arial CE"/>
      <family val="2"/>
    </font>
    <font>
      <sz val="10"/>
      <color indexed="10"/>
      <name val="Arial"/>
      <family val="2"/>
    </font>
    <font>
      <i/>
      <sz val="10"/>
      <color indexed="10"/>
      <name val="Arial CE"/>
      <family val="2"/>
    </font>
    <font>
      <sz val="11"/>
      <color indexed="10"/>
      <name val="Arial CE"/>
      <family val="2"/>
    </font>
    <font>
      <sz val="11"/>
      <color indexed="9"/>
      <name val="Arial CE"/>
      <family val="2"/>
    </font>
    <font>
      <i/>
      <sz val="11"/>
      <name val="Arial CE"/>
      <family val="2"/>
    </font>
    <font>
      <i/>
      <sz val="11"/>
      <color indexed="10"/>
      <name val="Arial CE"/>
      <family val="2"/>
    </font>
    <font>
      <i/>
      <sz val="11"/>
      <color indexed="9"/>
      <name val="Arial CE"/>
      <family val="2"/>
    </font>
    <font>
      <b/>
      <i/>
      <sz val="11"/>
      <name val="Arial CE"/>
      <family val="2"/>
    </font>
    <font>
      <sz val="8"/>
      <color indexed="8"/>
      <name val="Arial"/>
      <family val="2"/>
    </font>
    <font>
      <sz val="7.5"/>
      <color indexed="12"/>
      <name val="Arial CE"/>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31"/>
        <bgColor indexed="64"/>
      </patternFill>
    </fill>
    <fill>
      <patternFill patternType="solid">
        <fgColor theme="4" tint="0.5999900102615356"/>
        <bgColor indexed="64"/>
      </patternFill>
    </fill>
    <fill>
      <patternFill patternType="solid">
        <fgColor theme="0"/>
        <bgColor indexed="64"/>
      </patternFill>
    </fill>
    <fill>
      <patternFill patternType="solid">
        <fgColor indexed="13"/>
        <bgColor indexed="64"/>
      </patternFill>
    </fill>
  </fills>
  <borders count="16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double">
        <color indexed="8"/>
      </top>
      <bottom style="double">
        <color indexed="8"/>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right style="thin">
        <color indexed="8"/>
      </right>
      <top style="medium">
        <color indexed="8"/>
      </top>
      <bottom style="medium">
        <color indexed="8"/>
      </bottom>
    </border>
    <border>
      <left/>
      <right style="medium">
        <color indexed="8"/>
      </right>
      <top style="medium">
        <color indexed="8"/>
      </top>
      <bottom style="medium">
        <color indexed="8"/>
      </bottom>
    </border>
    <border>
      <left style="thin">
        <color indexed="8"/>
      </left>
      <right style="thin">
        <color indexed="8"/>
      </right>
      <top/>
      <bottom style="medium">
        <color indexed="8"/>
      </bottom>
    </border>
    <border>
      <left style="thin">
        <color indexed="8"/>
      </left>
      <right style="thin">
        <color indexed="8"/>
      </right>
      <top style="thin">
        <color indexed="8"/>
      </top>
      <bottom style="medium">
        <color indexed="8"/>
      </bottom>
    </border>
    <border>
      <left style="medium">
        <color indexed="8"/>
      </left>
      <right/>
      <top/>
      <bottom/>
    </border>
    <border>
      <left/>
      <right style="medium">
        <color indexed="8"/>
      </right>
      <top/>
      <bottom/>
    </border>
    <border>
      <left style="thin">
        <color indexed="8"/>
      </left>
      <right style="thin">
        <color indexed="8"/>
      </right>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right style="hair"/>
      <top/>
      <bottom/>
    </border>
    <border>
      <left style="hair"/>
      <right style="hair"/>
      <top/>
      <bottom style="hair"/>
    </border>
    <border>
      <left style="hair"/>
      <right style="hair"/>
      <top style="hair"/>
      <bottom/>
    </border>
    <border>
      <left/>
      <right/>
      <top style="hair"/>
      <bottom style="hair"/>
    </border>
    <border>
      <left style="hair"/>
      <right style="hair"/>
      <top style="hair"/>
      <bottom style="hair"/>
    </border>
    <border>
      <left style="thin">
        <color indexed="8"/>
      </left>
      <right style="thin">
        <color indexed="8"/>
      </right>
      <top style="thin">
        <color indexed="8"/>
      </top>
      <bottom/>
    </border>
    <border>
      <left style="medium">
        <color indexed="8"/>
      </left>
      <right style="thin">
        <color indexed="8"/>
      </right>
      <top style="thin">
        <color indexed="8"/>
      </top>
      <bottom/>
    </border>
    <border>
      <left style="thin">
        <color indexed="8"/>
      </left>
      <right style="medium">
        <color indexed="8"/>
      </right>
      <top style="thin">
        <color indexed="8"/>
      </top>
      <bottom/>
    </border>
    <border>
      <left/>
      <right/>
      <top/>
      <bottom style="thin">
        <color indexed="8"/>
      </bottom>
    </border>
    <border>
      <left/>
      <right style="thin">
        <color indexed="8"/>
      </right>
      <top/>
      <bottom style="thin">
        <color indexed="8"/>
      </bottom>
    </border>
    <border>
      <left style="thin"/>
      <right style="thin"/>
      <top style="thin"/>
      <bottom style="thin"/>
    </border>
    <border>
      <left style="thin"/>
      <right/>
      <top/>
      <bottom style="thin">
        <color indexed="8"/>
      </bottom>
    </border>
    <border>
      <left/>
      <right style="thin">
        <color indexed="8"/>
      </right>
      <top style="thin">
        <color indexed="8"/>
      </top>
      <bottom style="thin">
        <color indexed="8"/>
      </bottom>
    </border>
    <border>
      <left style="thin">
        <color indexed="8"/>
      </left>
      <right style="medium">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bottom style="hair">
        <color indexed="8"/>
      </bottom>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style="medium">
        <color indexed="8"/>
      </top>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border>
    <border>
      <left style="thin">
        <color indexed="8"/>
      </left>
      <right/>
      <top style="thin">
        <color indexed="8"/>
      </top>
      <bottom/>
    </border>
    <border>
      <left/>
      <right style="medium"/>
      <top style="thin"/>
      <bottom style="thin"/>
    </border>
    <border>
      <left style="thin">
        <color indexed="8"/>
      </left>
      <right style="medium"/>
      <top/>
      <bottom style="thin">
        <color indexed="8"/>
      </bottom>
    </border>
    <border>
      <left/>
      <right style="medium"/>
      <top style="thin">
        <color indexed="8"/>
      </top>
      <bottom style="thin">
        <color indexed="8"/>
      </bottom>
    </border>
    <border>
      <left style="thin"/>
      <right style="medium"/>
      <top style="thin">
        <color indexed="8"/>
      </top>
      <bottom style="thin">
        <color indexed="8"/>
      </bottom>
    </border>
    <border>
      <left style="thin">
        <color indexed="8"/>
      </left>
      <right style="thin">
        <color indexed="8"/>
      </right>
      <top style="thin">
        <color indexed="8"/>
      </top>
      <bottom style="thin"/>
    </border>
    <border>
      <left style="thin">
        <color indexed="8"/>
      </left>
      <right/>
      <top/>
      <bottom style="thin">
        <color indexed="8"/>
      </bottom>
    </border>
    <border>
      <left/>
      <right style="medium">
        <color indexed="8"/>
      </right>
      <top/>
      <bottom style="thin">
        <color indexed="8"/>
      </bottom>
    </border>
    <border>
      <left style="thin"/>
      <right style="thin"/>
      <top/>
      <bottom/>
    </border>
    <border>
      <left style="thin"/>
      <right/>
      <top/>
      <bottom/>
    </border>
    <border>
      <left/>
      <right style="thin"/>
      <top/>
      <bottom/>
    </border>
    <border>
      <left style="thin"/>
      <right/>
      <top/>
      <bottom style="thin"/>
    </border>
    <border>
      <left/>
      <right style="thin"/>
      <top/>
      <bottom style="thin"/>
    </border>
    <border>
      <left/>
      <right/>
      <top/>
      <bottom style="medium"/>
    </border>
    <border>
      <left style="hair">
        <color indexed="55"/>
      </left>
      <right style="hair">
        <color indexed="55"/>
      </right>
      <top style="hair">
        <color indexed="55"/>
      </top>
      <bottom style="hair">
        <color indexed="55"/>
      </bottom>
    </border>
    <border>
      <left style="thin">
        <color indexed="8"/>
      </left>
      <right style="thin">
        <color indexed="8"/>
      </right>
      <top style="medium">
        <color indexed="8"/>
      </top>
      <bottom style="medium">
        <color indexed="8"/>
      </bottom>
    </border>
    <border>
      <left style="medium">
        <color indexed="8"/>
      </left>
      <right style="thin">
        <color indexed="8"/>
      </right>
      <top/>
      <bottom style="thin">
        <color indexed="8"/>
      </bottom>
    </border>
    <border>
      <left style="medium"/>
      <right style="thin">
        <color indexed="8"/>
      </right>
      <top style="medium"/>
      <bottom/>
    </border>
    <border>
      <left style="thin">
        <color indexed="8"/>
      </left>
      <right style="thin">
        <color indexed="8"/>
      </right>
      <top style="medium"/>
      <bottom/>
    </border>
    <border>
      <left style="thin">
        <color indexed="8"/>
      </left>
      <right style="medium"/>
      <top style="medium"/>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border>
    <border>
      <left style="thin">
        <color indexed="8"/>
      </left>
      <right/>
      <top style="medium">
        <color indexed="8"/>
      </top>
      <bottom style="thin"/>
    </border>
    <border>
      <left style="thin"/>
      <right/>
      <top style="thin"/>
      <bottom style="thin"/>
    </border>
    <border>
      <left style="thin">
        <color indexed="8"/>
      </left>
      <right/>
      <top style="thin"/>
      <bottom style="thin"/>
    </border>
    <border>
      <left/>
      <right style="thin"/>
      <top style="thin"/>
      <bottom style="thin"/>
    </border>
    <border>
      <left style="medium">
        <color indexed="8"/>
      </left>
      <right style="thin">
        <color indexed="8"/>
      </right>
      <top style="medium">
        <color indexed="8"/>
      </top>
      <bottom/>
    </border>
    <border>
      <left/>
      <right style="thin">
        <color indexed="8"/>
      </right>
      <top style="medium"/>
      <bottom style="medium"/>
    </border>
    <border>
      <left/>
      <right style="thin">
        <color indexed="8"/>
      </right>
      <top style="thin">
        <color indexed="8"/>
      </top>
      <bottom style="medium">
        <color indexed="8"/>
      </bottom>
    </border>
    <border>
      <left/>
      <right style="thin">
        <color indexed="8"/>
      </right>
      <top style="medium">
        <color indexed="8"/>
      </top>
      <bottom style="thin"/>
    </border>
    <border>
      <left/>
      <right/>
      <top/>
      <bottom style="thin"/>
    </border>
    <border>
      <left style="thin">
        <color indexed="8"/>
      </left>
      <right style="medium">
        <color indexed="8"/>
      </right>
      <top/>
      <bottom style="medium">
        <color indexed="8"/>
      </bottom>
    </border>
    <border>
      <left style="thin">
        <color indexed="8"/>
      </left>
      <right style="medium">
        <color indexed="8"/>
      </right>
      <top style="thin">
        <color indexed="8"/>
      </top>
      <bottom style="thin"/>
    </border>
    <border>
      <left/>
      <right style="thin">
        <color indexed="8"/>
      </right>
      <top/>
      <bottom style="thin"/>
    </border>
    <border>
      <left style="thin">
        <color indexed="8"/>
      </left>
      <right style="medium">
        <color indexed="8"/>
      </right>
      <top/>
      <bottom style="thin"/>
    </border>
    <border>
      <left style="thin">
        <color indexed="8"/>
      </left>
      <right style="thin">
        <color indexed="8"/>
      </right>
      <top style="medium">
        <color indexed="8"/>
      </top>
      <bottom style="thin"/>
    </border>
    <border>
      <left style="thin">
        <color indexed="8"/>
      </left>
      <right style="medium">
        <color indexed="8"/>
      </right>
      <top style="medium">
        <color indexed="8"/>
      </top>
      <bottom style="thin"/>
    </border>
    <border>
      <left/>
      <right style="thin">
        <color indexed="8"/>
      </right>
      <top style="thin"/>
      <bottom style="thin">
        <color indexed="8"/>
      </bottom>
    </border>
    <border>
      <left/>
      <right style="thin">
        <color indexed="8"/>
      </right>
      <top style="thin">
        <color indexed="8"/>
      </top>
      <bottom style="thin"/>
    </border>
    <border>
      <left style="thin">
        <color indexed="8"/>
      </left>
      <right style="thin">
        <color indexed="8"/>
      </right>
      <top style="thin"/>
      <bottom style="thin">
        <color indexed="8"/>
      </bottom>
    </border>
    <border>
      <left style="thin"/>
      <right style="thin"/>
      <top style="medium"/>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right style="thin">
        <color indexed="8"/>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color indexed="8"/>
      </right>
      <top style="medium">
        <color indexed="8"/>
      </top>
      <bottom style="medium"/>
    </border>
    <border>
      <left/>
      <right style="medium"/>
      <top style="medium">
        <color indexed="8"/>
      </top>
      <bottom style="medium"/>
    </border>
    <border>
      <left style="thin">
        <color indexed="8"/>
      </left>
      <right style="medium">
        <color indexed="8"/>
      </right>
      <top style="medium">
        <color indexed="8"/>
      </top>
      <bottom/>
    </border>
    <border>
      <left style="thin"/>
      <right/>
      <top style="thin"/>
      <bottom/>
    </border>
    <border>
      <left/>
      <right/>
      <top style="thin"/>
      <bottom/>
    </border>
    <border>
      <left/>
      <right style="thin"/>
      <top style="thin"/>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thin">
        <color indexed="8"/>
      </top>
      <bottom style="medium"/>
    </border>
    <border>
      <left style="thin">
        <color indexed="8"/>
      </left>
      <right/>
      <top style="thin">
        <color indexed="8"/>
      </top>
      <bottom style="medium"/>
    </border>
    <border>
      <left/>
      <right style="thin">
        <color indexed="8"/>
      </right>
      <top style="thin">
        <color indexed="8"/>
      </top>
      <bottom style="medium"/>
    </border>
    <border>
      <left style="thin">
        <color indexed="8"/>
      </left>
      <right style="thin">
        <color indexed="8"/>
      </right>
      <top style="thin"/>
      <bottom style="medium"/>
    </border>
    <border>
      <left/>
      <right style="thin">
        <color indexed="8"/>
      </right>
      <top style="thin">
        <color indexed="8"/>
      </top>
      <bottom/>
    </border>
    <border>
      <left style="medium">
        <color indexed="8"/>
      </left>
      <right style="thin">
        <color indexed="8"/>
      </right>
      <top style="thin">
        <color indexed="8"/>
      </top>
      <bottom style="medium">
        <color indexed="8"/>
      </bottom>
    </border>
    <border>
      <left style="thin">
        <color indexed="8"/>
      </left>
      <right style="thin">
        <color indexed="8"/>
      </right>
      <top style="thin"/>
      <bottom style="thin"/>
    </border>
    <border>
      <left style="thin">
        <color indexed="8"/>
      </left>
      <right style="thin">
        <color indexed="8"/>
      </right>
      <top style="medium"/>
      <bottom style="thin"/>
    </border>
    <border>
      <left style="thin">
        <color indexed="8"/>
      </left>
      <right style="thin">
        <color indexed="8"/>
      </right>
      <top/>
      <bottom style="medium"/>
    </border>
    <border>
      <left style="thin">
        <color indexed="8"/>
      </left>
      <right style="thin">
        <color indexed="8"/>
      </right>
      <top style="thin"/>
      <bottom style="medium">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right/>
      <top style="medium">
        <color indexed="8"/>
      </top>
      <bottom style="medium">
        <color indexed="8"/>
      </bottom>
    </border>
    <border>
      <left/>
      <right/>
      <top style="medium">
        <color indexed="8"/>
      </top>
      <bottom style="medium"/>
    </border>
    <border>
      <left style="thin">
        <color indexed="8"/>
      </left>
      <right style="medium"/>
      <top style="thin"/>
      <bottom style="thin"/>
    </border>
    <border>
      <left style="thin">
        <color indexed="8"/>
      </left>
      <right style="thin">
        <color indexed="8"/>
      </right>
      <top/>
      <bottom style="thin"/>
    </border>
    <border>
      <left/>
      <right/>
      <top/>
      <bottom style="double"/>
    </border>
    <border>
      <left style="medium">
        <color indexed="8"/>
      </left>
      <right style="thin">
        <color indexed="8"/>
      </right>
      <top/>
      <bottom/>
    </border>
    <border>
      <left style="thin"/>
      <right style="thin">
        <color indexed="8"/>
      </right>
      <top/>
      <bottom style="thin">
        <color indexed="8"/>
      </bottom>
    </border>
    <border>
      <left style="thin"/>
      <right style="thin">
        <color indexed="8"/>
      </right>
      <top style="thin">
        <color indexed="8"/>
      </top>
      <bottom style="thin"/>
    </border>
    <border>
      <left style="medium"/>
      <right/>
      <top style="thin">
        <color indexed="8"/>
      </top>
      <bottom style="thin">
        <color indexed="8"/>
      </bottom>
    </border>
    <border>
      <left style="medium"/>
      <right/>
      <top/>
      <bottom/>
    </border>
    <border>
      <left style="medium"/>
      <right/>
      <top style="thin">
        <color indexed="8"/>
      </top>
      <bottom style="medium"/>
    </border>
    <border>
      <left style="medium"/>
      <right/>
      <top style="thin">
        <color indexed="8"/>
      </top>
      <bottom/>
    </border>
    <border>
      <left style="medium"/>
      <right style="thin">
        <color indexed="8"/>
      </right>
      <top style="thin"/>
      <bottom style="thin"/>
    </border>
    <border>
      <left style="medium">
        <color indexed="8"/>
      </left>
      <right/>
      <top style="medium"/>
      <bottom style="medium">
        <color indexed="8"/>
      </bottom>
    </border>
    <border>
      <left/>
      <right/>
      <top style="medium"/>
      <bottom style="medium">
        <color indexed="8"/>
      </bottom>
    </border>
    <border>
      <left/>
      <right style="medium">
        <color indexed="8"/>
      </right>
      <top style="medium"/>
      <bottom style="medium">
        <color indexed="8"/>
      </bottom>
    </border>
    <border>
      <left style="medium">
        <color indexed="8"/>
      </left>
      <right style="thin">
        <color indexed="8"/>
      </right>
      <top/>
      <bottom style="medium">
        <color indexed="8"/>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style="medium">
        <color indexed="8"/>
      </left>
      <right/>
      <top style="medium">
        <color indexed="8"/>
      </top>
      <bottom style="medium">
        <color indexed="8"/>
      </bottom>
    </border>
    <border>
      <left style="thin">
        <color indexed="8"/>
      </left>
      <right/>
      <top style="medium">
        <color indexed="8"/>
      </top>
      <bottom style="medium">
        <color indexed="8"/>
      </bottom>
    </border>
    <border>
      <left/>
      <right style="thin"/>
      <top/>
      <bottom style="thin">
        <color indexed="8"/>
      </bottom>
    </border>
    <border>
      <left style="medium"/>
      <right/>
      <top style="medium"/>
      <bottom style="medium">
        <color indexed="8"/>
      </bottom>
    </border>
    <border>
      <left/>
      <right style="thin">
        <color indexed="8"/>
      </right>
      <top style="medium"/>
      <bottom style="medium">
        <color indexed="8"/>
      </bottom>
    </border>
    <border>
      <left style="thin">
        <color indexed="8"/>
      </left>
      <right/>
      <top style="medium"/>
      <bottom style="medium">
        <color indexed="8"/>
      </bottom>
    </border>
    <border>
      <left/>
      <right style="medium"/>
      <top style="medium"/>
      <bottom style="medium">
        <color indexed="8"/>
      </bottom>
    </border>
    <border>
      <left style="medium"/>
      <right/>
      <top style="medium">
        <color indexed="8"/>
      </top>
      <bottom style="medium"/>
    </border>
    <border>
      <left style="thin">
        <color indexed="8"/>
      </left>
      <right/>
      <top style="medium">
        <color indexed="8"/>
      </top>
      <bottom style="mediu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top style="medium">
        <color indexed="8"/>
      </top>
      <bottom style="medium"/>
    </border>
    <border>
      <left/>
      <right style="medium">
        <color indexed="8"/>
      </right>
      <top style="medium">
        <color indexed="8"/>
      </top>
      <bottom style="medium"/>
    </border>
  </borders>
  <cellStyleXfs count="2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8" fontId="1" fillId="2" borderId="1">
      <alignment horizontal="right"/>
      <protection hidden="1"/>
    </xf>
    <xf numFmtId="0" fontId="23" fillId="0" borderId="2">
      <alignment horizontal="center"/>
      <protection hidden="1"/>
    </xf>
    <xf numFmtId="170" fontId="1" fillId="0" borderId="1">
      <alignment/>
      <protection hidden="1"/>
    </xf>
    <xf numFmtId="0" fontId="0" fillId="2" borderId="1">
      <alignment horizontal="center"/>
      <protection/>
    </xf>
    <xf numFmtId="178" fontId="1" fillId="3" borderId="1">
      <alignment horizontal="right"/>
      <protection locked="0"/>
    </xf>
    <xf numFmtId="170" fontId="1" fillId="3" borderId="1">
      <alignment/>
      <protection locked="0"/>
    </xf>
    <xf numFmtId="1" fontId="1" fillId="3" borderId="1">
      <alignment horizontal="center"/>
      <protection locked="0"/>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9" fillId="0" borderId="0" applyNumberFormat="0" applyFill="0" applyBorder="0" applyAlignment="0">
      <protection/>
    </xf>
    <xf numFmtId="170" fontId="11" fillId="0" borderId="0" applyFill="0" applyBorder="0">
      <alignment horizontal="right" vertical="center"/>
      <protection/>
    </xf>
    <xf numFmtId="4" fontId="0" fillId="0" borderId="0" applyBorder="0" applyProtection="0">
      <alignment/>
    </xf>
    <xf numFmtId="166" fontId="5" fillId="0" borderId="0" applyFont="0" applyFill="0" applyBorder="0" applyAlignment="0" applyProtection="0"/>
    <xf numFmtId="184" fontId="0" fillId="0" borderId="0" applyFill="0" applyBorder="0" applyAlignment="0" applyProtection="0"/>
    <xf numFmtId="3" fontId="3" fillId="0" borderId="0" applyFill="0" applyBorder="0">
      <alignment vertical="center"/>
      <protection/>
    </xf>
    <xf numFmtId="179" fontId="0" fillId="0" borderId="0" applyFill="0" applyBorder="0" applyAlignment="0" applyProtection="0"/>
    <xf numFmtId="180" fontId="0" fillId="0" borderId="0" applyFill="0" applyBorder="0" applyAlignment="0" applyProtection="0"/>
    <xf numFmtId="191" fontId="1" fillId="0" borderId="0" applyFont="0" applyFill="0" applyBorder="0" applyAlignment="0" applyProtection="0"/>
    <xf numFmtId="0" fontId="5" fillId="0" borderId="0">
      <alignment/>
      <protection/>
    </xf>
    <xf numFmtId="0" fontId="24" fillId="0" borderId="0">
      <alignment/>
      <protection/>
    </xf>
    <xf numFmtId="0" fontId="25" fillId="0" borderId="0">
      <alignment/>
      <protection/>
    </xf>
    <xf numFmtId="0" fontId="26" fillId="0" borderId="0" applyNumberFormat="0" applyFill="0" applyBorder="0" applyAlignment="0" applyProtection="0"/>
    <xf numFmtId="0" fontId="50" fillId="0" borderId="0">
      <alignment/>
      <protection/>
    </xf>
    <xf numFmtId="165" fontId="0" fillId="0" borderId="0" applyFont="0" applyFill="0" applyBorder="0" applyAlignment="0" applyProtection="0"/>
    <xf numFmtId="165" fontId="5" fillId="0" borderId="0" applyFont="0" applyFill="0" applyBorder="0" applyAlignment="0" applyProtection="0"/>
    <xf numFmtId="181" fontId="0" fillId="0" borderId="0" applyFill="0" applyBorder="0" applyAlignment="0" applyProtection="0"/>
    <xf numFmtId="165" fontId="1" fillId="0" borderId="0" applyFont="0" applyFill="0" applyBorder="0" applyAlignment="0" applyProtection="0"/>
    <xf numFmtId="0"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pplyBorder="0">
      <alignment/>
      <protection/>
    </xf>
    <xf numFmtId="0" fontId="28" fillId="0" borderId="0" applyAlignment="0">
      <protection locked="0"/>
    </xf>
    <xf numFmtId="0" fontId="28" fillId="0" borderId="0" applyAlignment="0">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28" fillId="0" borderId="0" applyAlignment="0">
      <protection locked="0"/>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0" fillId="0" borderId="0">
      <alignment horizontal="left"/>
      <protection/>
    </xf>
    <xf numFmtId="0" fontId="1" fillId="0" borderId="0">
      <alignment/>
      <protection/>
    </xf>
    <xf numFmtId="0" fontId="0" fillId="0" borderId="0">
      <alignment/>
      <protection/>
    </xf>
    <xf numFmtId="0" fontId="29" fillId="0" borderId="0" applyBorder="0">
      <alignment horizontal="left" vertical="center"/>
      <protection/>
    </xf>
    <xf numFmtId="0" fontId="30" fillId="0" borderId="0">
      <alignment/>
      <protection/>
    </xf>
    <xf numFmtId="0" fontId="11" fillId="4" borderId="0">
      <alignment/>
      <protection/>
    </xf>
    <xf numFmtId="9" fontId="7"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0" fontId="0" fillId="0" borderId="3" applyProtection="0">
      <alignment horizontal="center"/>
    </xf>
    <xf numFmtId="0" fontId="0" fillId="0" borderId="0" applyProtection="0">
      <alignment/>
    </xf>
    <xf numFmtId="4" fontId="0" fillId="0" borderId="4" applyProtection="0">
      <alignment/>
    </xf>
    <xf numFmtId="176" fontId="0" fillId="0" borderId="4">
      <alignment/>
      <protection/>
    </xf>
    <xf numFmtId="0" fontId="52" fillId="5" borderId="0">
      <alignment/>
      <protection/>
    </xf>
    <xf numFmtId="190" fontId="52" fillId="5" borderId="0">
      <alignment/>
      <protection/>
    </xf>
    <xf numFmtId="0" fontId="34" fillId="6" borderId="0">
      <alignment/>
      <protection/>
    </xf>
    <xf numFmtId="0" fontId="53" fillId="0" borderId="0">
      <alignment/>
      <protection/>
    </xf>
    <xf numFmtId="0" fontId="3" fillId="7" borderId="0">
      <alignment horizontal="left"/>
      <protection/>
    </xf>
    <xf numFmtId="0" fontId="31" fillId="7" borderId="0">
      <alignment/>
      <protection/>
    </xf>
    <xf numFmtId="0" fontId="1" fillId="0" borderId="0">
      <alignment/>
      <protection/>
    </xf>
    <xf numFmtId="0" fontId="48" fillId="0" borderId="0">
      <alignment/>
      <protection/>
    </xf>
    <xf numFmtId="0" fontId="48" fillId="0" borderId="0">
      <alignment/>
      <protection/>
    </xf>
    <xf numFmtId="0" fontId="0" fillId="0" borderId="0" applyProtection="0">
      <alignment/>
    </xf>
    <xf numFmtId="0" fontId="3" fillId="0" borderId="0" applyNumberFormat="0" applyBorder="0">
      <alignment horizontal="left" vertical="center"/>
      <protection/>
    </xf>
    <xf numFmtId="0" fontId="3" fillId="0" borderId="0">
      <alignment/>
      <protection/>
    </xf>
    <xf numFmtId="177" fontId="32" fillId="0" borderId="5">
      <alignment horizontal="right" vertical="center"/>
      <protection/>
    </xf>
    <xf numFmtId="182" fontId="0" fillId="0" borderId="0" applyFill="0" applyBorder="0" applyAlignment="0" applyProtection="0"/>
    <xf numFmtId="183" fontId="0" fillId="0" borderId="0" applyFill="0" applyBorder="0" applyAlignment="0" applyProtection="0"/>
    <xf numFmtId="0" fontId="0" fillId="0" borderId="0">
      <alignment/>
      <protection/>
    </xf>
    <xf numFmtId="190" fontId="9" fillId="0" borderId="0">
      <alignment/>
      <protection/>
    </xf>
    <xf numFmtId="0" fontId="9" fillId="0" borderId="0">
      <alignment/>
      <protection/>
    </xf>
    <xf numFmtId="0" fontId="9" fillId="0" borderId="0">
      <alignment/>
      <protection/>
    </xf>
    <xf numFmtId="3" fontId="57" fillId="0" borderId="0">
      <alignment/>
      <protection/>
    </xf>
    <xf numFmtId="0" fontId="0" fillId="0" borderId="0">
      <alignment/>
      <protection/>
    </xf>
  </cellStyleXfs>
  <cellXfs count="1465">
    <xf numFmtId="0" fontId="0" fillId="0" borderId="0" xfId="0"/>
    <xf numFmtId="0" fontId="0" fillId="0" borderId="0" xfId="0" applyAlignment="1">
      <alignment horizontal="center"/>
    </xf>
    <xf numFmtId="0" fontId="3" fillId="3" borderId="6" xfId="0" applyFont="1" applyFill="1" applyBorder="1" applyAlignment="1">
      <alignment horizontal="center" vertical="center"/>
    </xf>
    <xf numFmtId="0" fontId="0" fillId="3" borderId="7" xfId="0" applyFill="1" applyBorder="1" applyAlignment="1">
      <alignment vertical="center"/>
    </xf>
    <xf numFmtId="0" fontId="3" fillId="8" borderId="8" xfId="0" applyFont="1" applyFill="1" applyBorder="1" applyAlignment="1">
      <alignment horizontal="center"/>
    </xf>
    <xf numFmtId="0" fontId="3" fillId="8" borderId="9" xfId="0" applyFont="1"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0" xfId="0" applyBorder="1"/>
    <xf numFmtId="0" fontId="0" fillId="0" borderId="11" xfId="0" applyBorder="1"/>
    <xf numFmtId="0" fontId="0" fillId="0" borderId="12" xfId="0" applyBorder="1" applyAlignment="1">
      <alignment horizontal="center"/>
    </xf>
    <xf numFmtId="3" fontId="0" fillId="0" borderId="13" xfId="0" applyNumberFormat="1" applyFont="1" applyBorder="1" applyAlignment="1">
      <alignment horizontal="center"/>
    </xf>
    <xf numFmtId="0" fontId="0" fillId="0" borderId="14" xfId="0" applyFont="1" applyBorder="1" applyAlignment="1">
      <alignment horizontal="center"/>
    </xf>
    <xf numFmtId="4" fontId="0" fillId="0" borderId="14" xfId="0" applyNumberFormat="1" applyBorder="1"/>
    <xf numFmtId="167" fontId="0" fillId="0" borderId="14" xfId="0" applyNumberFormat="1" applyBorder="1" applyAlignment="1">
      <alignment horizontal="right"/>
    </xf>
    <xf numFmtId="0" fontId="0" fillId="0" borderId="15" xfId="0" applyFont="1" applyBorder="1"/>
    <xf numFmtId="3" fontId="0" fillId="0" borderId="16" xfId="0" applyNumberFormat="1" applyFont="1" applyBorder="1" applyAlignment="1">
      <alignment horizontal="center"/>
    </xf>
    <xf numFmtId="0" fontId="0" fillId="0" borderId="5" xfId="0" applyFont="1" applyBorder="1" applyAlignment="1">
      <alignment horizontal="center"/>
    </xf>
    <xf numFmtId="0" fontId="0" fillId="0" borderId="5" xfId="0" applyFont="1" applyBorder="1" applyAlignment="1">
      <alignment horizontal="left" vertical="center" wrapText="1"/>
    </xf>
    <xf numFmtId="4" fontId="0" fillId="0" borderId="5" xfId="0" applyNumberFormat="1" applyBorder="1"/>
    <xf numFmtId="167" fontId="0" fillId="0" borderId="5" xfId="0" applyNumberFormat="1" applyBorder="1" applyAlignment="1">
      <alignment horizontal="right"/>
    </xf>
    <xf numFmtId="0" fontId="0" fillId="0" borderId="17" xfId="0" applyFont="1" applyBorder="1"/>
    <xf numFmtId="0" fontId="3" fillId="0" borderId="14" xfId="0" applyFont="1" applyBorder="1" applyAlignment="1">
      <alignment horizontal="left" vertical="center" wrapText="1"/>
    </xf>
    <xf numFmtId="0" fontId="3" fillId="0" borderId="5" xfId="0" applyFont="1" applyBorder="1" applyAlignment="1">
      <alignment horizontal="left" vertical="center" wrapText="1"/>
    </xf>
    <xf numFmtId="49" fontId="7" fillId="0" borderId="5" xfId="163" applyNumberFormat="1" applyFont="1" applyBorder="1" applyAlignment="1">
      <alignment horizontal="left" vertical="center" wrapText="1"/>
      <protection/>
    </xf>
    <xf numFmtId="49" fontId="8" fillId="0" borderId="5" xfId="163" applyNumberFormat="1" applyFont="1" applyBorder="1" applyAlignment="1">
      <alignment horizontal="left" vertical="top" wrapText="1"/>
      <protection/>
    </xf>
    <xf numFmtId="49" fontId="8" fillId="0" borderId="18" xfId="163" applyNumberFormat="1" applyFont="1" applyBorder="1" applyAlignment="1">
      <alignment horizontal="left" vertical="top" wrapText="1"/>
      <protection/>
    </xf>
    <xf numFmtId="0" fontId="0" fillId="0" borderId="5" xfId="0" applyFont="1" applyBorder="1" applyAlignment="1">
      <alignment horizontal="left" vertical="top" wrapText="1"/>
    </xf>
    <xf numFmtId="49" fontId="0" fillId="0" borderId="0" xfId="149" applyNumberFormat="1" applyFont="1" applyAlignment="1">
      <alignment horizontal="left" vertical="top" wrapText="1"/>
      <protection/>
    </xf>
    <xf numFmtId="49" fontId="7" fillId="0" borderId="5" xfId="163" applyNumberFormat="1" applyFont="1" applyBorder="1" applyAlignment="1">
      <alignment horizontal="left" vertical="top" wrapText="1"/>
      <protection/>
    </xf>
    <xf numFmtId="49" fontId="7" fillId="0" borderId="19" xfId="163" applyNumberFormat="1" applyFont="1" applyBorder="1" applyAlignment="1">
      <alignment horizontal="left" vertical="top" wrapText="1"/>
      <protection/>
    </xf>
    <xf numFmtId="49" fontId="7" fillId="0" borderId="18" xfId="163" applyNumberFormat="1" applyFont="1" applyBorder="1" applyAlignment="1">
      <alignment horizontal="left" vertical="top" wrapText="1"/>
      <protection/>
    </xf>
    <xf numFmtId="49" fontId="7" fillId="0" borderId="20" xfId="163" applyNumberFormat="1" applyFont="1" applyBorder="1" applyAlignment="1">
      <alignment horizontal="left" vertical="top" wrapText="1"/>
      <protection/>
    </xf>
    <xf numFmtId="3" fontId="9" fillId="0" borderId="16" xfId="0" applyNumberFormat="1" applyFont="1" applyBorder="1" applyAlignment="1">
      <alignment horizontal="center"/>
    </xf>
    <xf numFmtId="3" fontId="0" fillId="0" borderId="16" xfId="0" applyNumberFormat="1" applyFont="1" applyBorder="1" applyAlignment="1">
      <alignment horizontal="center" wrapText="1"/>
    </xf>
    <xf numFmtId="49" fontId="1" fillId="0" borderId="20" xfId="149" applyNumberFormat="1" applyFont="1" applyBorder="1" applyAlignment="1">
      <alignment horizontal="left" vertical="top" wrapText="1"/>
      <protection/>
    </xf>
    <xf numFmtId="49" fontId="1" fillId="0" borderId="5" xfId="0" applyNumberFormat="1" applyFont="1" applyBorder="1" applyAlignment="1" applyProtection="1">
      <alignment horizontal="left" vertical="center" wrapText="1"/>
      <protection/>
    </xf>
    <xf numFmtId="49" fontId="1" fillId="0" borderId="21" xfId="149" applyNumberFormat="1" applyFont="1" applyBorder="1" applyAlignment="1" applyProtection="1">
      <alignment horizontal="left" vertical="center" wrapText="1"/>
      <protection/>
    </xf>
    <xf numFmtId="49" fontId="7" fillId="0" borderId="22" xfId="0" applyNumberFormat="1" applyFont="1" applyBorder="1" applyAlignment="1">
      <alignment horizontal="left" vertical="center" wrapText="1"/>
    </xf>
    <xf numFmtId="0" fontId="1" fillId="0" borderId="0" xfId="149" applyFont="1">
      <alignment/>
      <protection/>
    </xf>
    <xf numFmtId="0" fontId="1" fillId="0" borderId="5" xfId="149" applyFont="1" applyBorder="1">
      <alignment/>
      <protection/>
    </xf>
    <xf numFmtId="49" fontId="1" fillId="0" borderId="5" xfId="149" applyNumberFormat="1" applyFont="1" applyBorder="1" applyAlignment="1">
      <alignment horizontal="justify" wrapText="1"/>
      <protection/>
    </xf>
    <xf numFmtId="49" fontId="7" fillId="0" borderId="18" xfId="0" applyNumberFormat="1" applyFont="1" applyBorder="1" applyAlignment="1">
      <alignment horizontal="left" vertical="center" wrapText="1"/>
    </xf>
    <xf numFmtId="0" fontId="1" fillId="0" borderId="5" xfId="0" applyFont="1" applyBorder="1"/>
    <xf numFmtId="49" fontId="0" fillId="0" borderId="0" xfId="0" applyNumberFormat="1" applyAlignment="1">
      <alignment horizontal="left" vertical="top" wrapText="1"/>
    </xf>
    <xf numFmtId="49" fontId="0" fillId="0" borderId="5" xfId="0" applyNumberFormat="1" applyBorder="1" applyAlignment="1">
      <alignment horizontal="left" vertical="top" wrapText="1"/>
    </xf>
    <xf numFmtId="0" fontId="0" fillId="0" borderId="5" xfId="0" applyFont="1" applyBorder="1" applyAlignment="1">
      <alignment horizontal="left" vertical="center" wrapText="1"/>
    </xf>
    <xf numFmtId="49" fontId="0" fillId="0" borderId="5" xfId="149" applyNumberFormat="1" applyFont="1" applyBorder="1" applyAlignment="1">
      <alignment horizontal="left" vertical="top" wrapText="1"/>
      <protection/>
    </xf>
    <xf numFmtId="49" fontId="7" fillId="0" borderId="5" xfId="0" applyNumberFormat="1" applyFont="1" applyBorder="1" applyAlignment="1">
      <alignment horizontal="left" vertical="top" wrapText="1"/>
    </xf>
    <xf numFmtId="17" fontId="0" fillId="0" borderId="5" xfId="0" applyNumberFormat="1" applyFont="1" applyBorder="1" applyAlignment="1">
      <alignment horizontal="left" vertical="top" wrapText="1"/>
    </xf>
    <xf numFmtId="49" fontId="1" fillId="0" borderId="22" xfId="0" applyNumberFormat="1" applyFont="1" applyBorder="1" applyAlignment="1">
      <alignment horizontal="left" vertical="center" wrapText="1"/>
    </xf>
    <xf numFmtId="49" fontId="1" fillId="0" borderId="20" xfId="0" applyNumberFormat="1" applyFont="1" applyBorder="1" applyAlignment="1">
      <alignment horizontal="justify" wrapText="1"/>
    </xf>
    <xf numFmtId="49" fontId="1" fillId="0" borderId="5" xfId="0" applyNumberFormat="1" applyFont="1" applyBorder="1" applyAlignment="1">
      <alignment horizontal="justify" wrapText="1"/>
    </xf>
    <xf numFmtId="0" fontId="1" fillId="0" borderId="20" xfId="0" applyFont="1" applyBorder="1" applyAlignment="1">
      <alignment vertical="center" wrapText="1"/>
    </xf>
    <xf numFmtId="0" fontId="3" fillId="0" borderId="5" xfId="0" applyFont="1" applyBorder="1" applyAlignment="1">
      <alignment vertical="top" wrapText="1"/>
    </xf>
    <xf numFmtId="0" fontId="1" fillId="0" borderId="5" xfId="0" applyFont="1" applyBorder="1" applyAlignment="1">
      <alignment vertical="center" wrapText="1"/>
    </xf>
    <xf numFmtId="0" fontId="8" fillId="0" borderId="5" xfId="0" applyFont="1" applyBorder="1" applyAlignment="1">
      <alignment horizontal="left" vertical="center" wrapText="1"/>
    </xf>
    <xf numFmtId="167" fontId="0" fillId="0" borderId="23" xfId="0" applyNumberFormat="1" applyBorder="1" applyAlignment="1">
      <alignment horizontal="right"/>
    </xf>
    <xf numFmtId="4" fontId="0" fillId="0" borderId="23" xfId="0" applyNumberFormat="1" applyBorder="1"/>
    <xf numFmtId="3" fontId="0" fillId="0" borderId="24" xfId="0" applyNumberFormat="1" applyFont="1" applyBorder="1" applyAlignment="1">
      <alignment horizontal="center"/>
    </xf>
    <xf numFmtId="0" fontId="0" fillId="0" borderId="23" xfId="0" applyFont="1" applyBorder="1" applyAlignment="1">
      <alignment horizontal="center"/>
    </xf>
    <xf numFmtId="0" fontId="0" fillId="0" borderId="23" xfId="0" applyFont="1" applyBorder="1" applyAlignment="1">
      <alignment horizontal="left" vertical="center" wrapText="1"/>
    </xf>
    <xf numFmtId="0" fontId="0" fillId="0" borderId="25" xfId="0" applyFont="1" applyBorder="1"/>
    <xf numFmtId="0" fontId="0" fillId="0" borderId="5" xfId="0" applyFont="1" applyBorder="1"/>
    <xf numFmtId="0" fontId="0" fillId="0" borderId="12" xfId="0" applyFont="1" applyBorder="1" applyAlignment="1">
      <alignment horizontal="center"/>
    </xf>
    <xf numFmtId="0" fontId="0" fillId="0" borderId="12" xfId="0" applyFont="1" applyBorder="1" applyAlignment="1">
      <alignment horizontal="left" vertical="center" wrapText="1"/>
    </xf>
    <xf numFmtId="4" fontId="0" fillId="0" borderId="12" xfId="0" applyNumberFormat="1" applyBorder="1"/>
    <xf numFmtId="167" fontId="0" fillId="0" borderId="12" xfId="0" applyNumberFormat="1" applyBorder="1" applyAlignment="1">
      <alignment horizontal="right"/>
    </xf>
    <xf numFmtId="0" fontId="0" fillId="0" borderId="12" xfId="0" applyFont="1" applyBorder="1"/>
    <xf numFmtId="0" fontId="0" fillId="0" borderId="0" xfId="0" applyFont="1" applyBorder="1" applyAlignment="1">
      <alignment horizontal="center"/>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4" fontId="0" fillId="0" borderId="0" xfId="0" applyNumberFormat="1" applyBorder="1"/>
    <xf numFmtId="167" fontId="0" fillId="0" borderId="0" xfId="0" applyNumberFormat="1" applyBorder="1" applyAlignment="1">
      <alignment horizontal="right"/>
    </xf>
    <xf numFmtId="0" fontId="0" fillId="0" borderId="0" xfId="0" applyFont="1" applyBorder="1"/>
    <xf numFmtId="0" fontId="0" fillId="0" borderId="4" xfId="0" applyFont="1" applyBorder="1"/>
    <xf numFmtId="0" fontId="0" fillId="0" borderId="26" xfId="0" applyFont="1" applyBorder="1" applyAlignment="1">
      <alignment horizontal="center"/>
    </xf>
    <xf numFmtId="0" fontId="3" fillId="0" borderId="26" xfId="0" applyFont="1" applyBorder="1" applyAlignment="1">
      <alignment horizontal="left" vertical="center" wrapText="1"/>
    </xf>
    <xf numFmtId="0" fontId="0" fillId="0" borderId="26" xfId="0" applyFont="1" applyBorder="1" applyAlignment="1">
      <alignment horizontal="left" vertical="center" wrapText="1"/>
    </xf>
    <xf numFmtId="4" fontId="0" fillId="0" borderId="26" xfId="0" applyNumberFormat="1" applyBorder="1"/>
    <xf numFmtId="0" fontId="0" fillId="0" borderId="27" xfId="0" applyFont="1" applyBorder="1"/>
    <xf numFmtId="0" fontId="3" fillId="0" borderId="0" xfId="0" applyFont="1" applyBorder="1" applyAlignment="1">
      <alignment horizontal="center" vertical="center" wrapText="1"/>
    </xf>
    <xf numFmtId="171" fontId="0" fillId="0" borderId="28" xfId="0" applyNumberFormat="1" applyFont="1" applyBorder="1" applyAlignment="1">
      <alignment vertical="center"/>
    </xf>
    <xf numFmtId="0" fontId="0" fillId="0" borderId="29" xfId="0" applyBorder="1" applyAlignment="1">
      <alignment vertical="center"/>
    </xf>
    <xf numFmtId="0" fontId="0" fillId="0" borderId="28" xfId="0" applyFont="1" applyBorder="1" applyAlignment="1">
      <alignment horizontal="center"/>
    </xf>
    <xf numFmtId="167" fontId="0" fillId="0" borderId="30" xfId="0" applyNumberFormat="1" applyBorder="1" applyAlignment="1">
      <alignment horizontal="right"/>
    </xf>
    <xf numFmtId="0" fontId="0" fillId="0" borderId="28" xfId="0" applyFont="1" applyBorder="1" applyAlignment="1">
      <alignment vertical="center"/>
    </xf>
    <xf numFmtId="0" fontId="0" fillId="0" borderId="31" xfId="0" applyFont="1" applyBorder="1"/>
    <xf numFmtId="3" fontId="0" fillId="0" borderId="0" xfId="0" applyNumberFormat="1" applyFont="1" applyBorder="1" applyAlignment="1">
      <alignment horizontal="center"/>
    </xf>
    <xf numFmtId="3" fontId="0" fillId="0" borderId="16" xfId="0" applyNumberFormat="1" applyBorder="1" applyAlignment="1">
      <alignment horizontal="center"/>
    </xf>
    <xf numFmtId="0" fontId="0" fillId="0" borderId="5" xfId="0" applyBorder="1" applyAlignment="1">
      <alignment horizontal="left" vertical="center" wrapText="1"/>
    </xf>
    <xf numFmtId="0" fontId="0" fillId="0" borderId="5" xfId="0" applyBorder="1" applyAlignment="1">
      <alignment horizontal="center"/>
    </xf>
    <xf numFmtId="0" fontId="0" fillId="0" borderId="5" xfId="0" applyFont="1" applyFill="1" applyBorder="1" applyAlignment="1">
      <alignment horizontal="center"/>
    </xf>
    <xf numFmtId="0" fontId="0" fillId="0" borderId="5" xfId="0" applyFill="1" applyBorder="1" applyAlignment="1">
      <alignment horizontal="left" vertical="center" wrapText="1"/>
    </xf>
    <xf numFmtId="4" fontId="0" fillId="0" borderId="5" xfId="0" applyNumberFormat="1" applyFill="1" applyBorder="1"/>
    <xf numFmtId="0" fontId="0" fillId="0" borderId="5" xfId="0" applyFill="1" applyBorder="1" applyAlignment="1">
      <alignment horizontal="center"/>
    </xf>
    <xf numFmtId="0" fontId="0" fillId="0" borderId="32" xfId="0" applyBorder="1" applyAlignment="1">
      <alignment horizontal="left" vertical="center" wrapText="1"/>
    </xf>
    <xf numFmtId="4" fontId="0" fillId="0" borderId="30" xfId="0" applyNumberFormat="1" applyBorder="1"/>
    <xf numFmtId="0" fontId="0" fillId="0" borderId="23" xfId="0" applyBorder="1" applyAlignment="1">
      <alignment horizontal="left" vertical="center" wrapText="1"/>
    </xf>
    <xf numFmtId="0" fontId="0" fillId="0" borderId="32" xfId="0" applyFont="1" applyBorder="1" applyAlignment="1">
      <alignment horizontal="left" vertical="center" wrapText="1"/>
    </xf>
    <xf numFmtId="0" fontId="0" fillId="0" borderId="32" xfId="0" applyFont="1" applyBorder="1" applyAlignment="1">
      <alignment horizontal="center"/>
    </xf>
    <xf numFmtId="168" fontId="11" fillId="0" borderId="28" xfId="0" applyNumberFormat="1" applyFont="1" applyFill="1" applyBorder="1" applyAlignment="1">
      <alignment horizontal="left" vertical="top" wrapText="1"/>
    </xf>
    <xf numFmtId="0" fontId="0" fillId="0" borderId="33" xfId="0" applyBorder="1" applyAlignment="1">
      <alignment horizontal="left" vertical="center" wrapText="1"/>
    </xf>
    <xf numFmtId="0" fontId="0" fillId="0" borderId="28" xfId="0" applyBorder="1" applyAlignment="1">
      <alignment horizontal="center"/>
    </xf>
    <xf numFmtId="0" fontId="0" fillId="0" borderId="28" xfId="0" applyBorder="1" applyAlignment="1">
      <alignment horizontal="left" vertical="center" wrapText="1"/>
    </xf>
    <xf numFmtId="4" fontId="0" fillId="0" borderId="28" xfId="0" applyNumberFormat="1" applyBorder="1"/>
    <xf numFmtId="167" fontId="0" fillId="0" borderId="28" xfId="0" applyNumberFormat="1" applyBorder="1" applyAlignment="1">
      <alignment horizontal="right"/>
    </xf>
    <xf numFmtId="0" fontId="0" fillId="0" borderId="28" xfId="0" applyFont="1" applyBorder="1" applyAlignment="1">
      <alignment horizontal="left" vertical="center" wrapText="1"/>
    </xf>
    <xf numFmtId="0" fontId="0" fillId="0" borderId="0" xfId="0" applyFill="1"/>
    <xf numFmtId="0" fontId="0" fillId="0" borderId="34" xfId="0" applyBorder="1"/>
    <xf numFmtId="0" fontId="0" fillId="0" borderId="28" xfId="0" applyFont="1" applyFill="1" applyBorder="1" applyAlignment="1">
      <alignment horizontal="center"/>
    </xf>
    <xf numFmtId="0" fontId="0" fillId="0" borderId="28" xfId="0" applyFill="1" applyBorder="1" applyAlignment="1">
      <alignment horizontal="left" vertical="center" wrapText="1"/>
    </xf>
    <xf numFmtId="4" fontId="0" fillId="0" borderId="28" xfId="0" applyNumberFormat="1" applyFill="1" applyBorder="1"/>
    <xf numFmtId="0" fontId="0" fillId="0" borderId="28" xfId="0" applyFont="1" applyFill="1" applyBorder="1" applyAlignment="1">
      <alignment horizontal="left" vertical="center" wrapText="1"/>
    </xf>
    <xf numFmtId="0" fontId="0" fillId="0" borderId="12" xfId="0" applyBorder="1" applyAlignment="1">
      <alignment horizontal="left" vertical="center" wrapText="1"/>
    </xf>
    <xf numFmtId="167" fontId="0" fillId="0" borderId="0" xfId="0" applyNumberFormat="1" applyFont="1" applyBorder="1" applyAlignment="1">
      <alignment horizontal="right" vertical="center"/>
    </xf>
    <xf numFmtId="0" fontId="0" fillId="0" borderId="5"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0" fontId="1" fillId="0" borderId="5" xfId="0" applyFont="1" applyFill="1" applyBorder="1" applyAlignment="1">
      <alignment horizontal="left" vertical="center" wrapText="1"/>
    </xf>
    <xf numFmtId="167" fontId="0" fillId="0" borderId="32" xfId="0" applyNumberFormat="1" applyBorder="1" applyAlignment="1">
      <alignment horizontal="right"/>
    </xf>
    <xf numFmtId="0" fontId="0" fillId="0" borderId="0" xfId="0" applyFont="1" applyFill="1" applyBorder="1" applyAlignment="1">
      <alignment horizontal="left" vertical="center" wrapText="1"/>
    </xf>
    <xf numFmtId="0" fontId="4" fillId="2" borderId="0" xfId="0" applyFont="1" applyFill="1" applyBorder="1" applyAlignment="1">
      <alignment/>
    </xf>
    <xf numFmtId="0" fontId="1" fillId="0" borderId="0" xfId="223">
      <alignment/>
      <protection/>
    </xf>
    <xf numFmtId="3" fontId="3" fillId="8" borderId="35" xfId="223" applyNumberFormat="1" applyFont="1" applyFill="1" applyBorder="1" applyAlignment="1">
      <alignment horizontal="center"/>
      <protection/>
    </xf>
    <xf numFmtId="0" fontId="3" fillId="8" borderId="36" xfId="223" applyFont="1" applyFill="1" applyBorder="1" applyAlignment="1">
      <alignment horizontal="left"/>
      <protection/>
    </xf>
    <xf numFmtId="0" fontId="16" fillId="8" borderId="36" xfId="223" applyFont="1" applyFill="1" applyBorder="1" applyAlignment="1">
      <alignment horizontal="left" wrapText="1"/>
      <protection/>
    </xf>
    <xf numFmtId="0" fontId="3" fillId="8" borderId="36" xfId="223" applyFont="1" applyFill="1" applyBorder="1" applyAlignment="1">
      <alignment horizontal="left" wrapText="1"/>
      <protection/>
    </xf>
    <xf numFmtId="167" fontId="3" fillId="8" borderId="36" xfId="223" applyNumberFormat="1" applyFont="1" applyFill="1" applyBorder="1" applyAlignment="1">
      <alignment horizontal="right"/>
      <protection/>
    </xf>
    <xf numFmtId="0" fontId="3" fillId="8" borderId="37" xfId="223" applyFont="1" applyFill="1" applyBorder="1">
      <alignment/>
      <protection/>
    </xf>
    <xf numFmtId="0" fontId="3" fillId="0" borderId="0" xfId="223" applyFont="1" applyFill="1">
      <alignment/>
      <protection/>
    </xf>
    <xf numFmtId="0" fontId="3" fillId="0" borderId="0" xfId="223" applyFont="1">
      <alignment/>
      <protection/>
    </xf>
    <xf numFmtId="3" fontId="3" fillId="8" borderId="38" xfId="223" applyNumberFormat="1" applyFont="1" applyFill="1" applyBorder="1" applyAlignment="1">
      <alignment horizontal="center"/>
      <protection/>
    </xf>
    <xf numFmtId="0" fontId="3" fillId="8" borderId="39" xfId="223" applyFont="1" applyFill="1" applyBorder="1" applyAlignment="1">
      <alignment horizontal="left"/>
      <protection/>
    </xf>
    <xf numFmtId="0" fontId="16" fillId="8" borderId="39" xfId="223" applyFont="1" applyFill="1" applyBorder="1" applyAlignment="1">
      <alignment horizontal="left" wrapText="1"/>
      <protection/>
    </xf>
    <xf numFmtId="0" fontId="3" fillId="8" borderId="39" xfId="223" applyFont="1" applyFill="1" applyBorder="1" applyAlignment="1">
      <alignment horizontal="left" wrapText="1"/>
      <protection/>
    </xf>
    <xf numFmtId="167" fontId="3" fillId="8" borderId="39" xfId="223" applyNumberFormat="1" applyFont="1" applyFill="1" applyBorder="1" applyAlignment="1">
      <alignment horizontal="right"/>
      <protection/>
    </xf>
    <xf numFmtId="0" fontId="3" fillId="8" borderId="40" xfId="223" applyFont="1" applyFill="1" applyBorder="1">
      <alignment/>
      <protection/>
    </xf>
    <xf numFmtId="3" fontId="3" fillId="0" borderId="41" xfId="223" applyNumberFormat="1" applyFont="1" applyFill="1" applyBorder="1" applyAlignment="1">
      <alignment horizontal="center"/>
      <protection/>
    </xf>
    <xf numFmtId="49" fontId="1" fillId="0" borderId="42" xfId="223" applyNumberFormat="1" applyFont="1" applyFill="1" applyBorder="1" applyAlignment="1">
      <alignment horizontal="left" vertical="center" wrapText="1"/>
      <protection/>
    </xf>
    <xf numFmtId="0" fontId="1" fillId="0" borderId="42" xfId="223" applyFont="1" applyBorder="1" applyAlignment="1">
      <alignment vertical="center" wrapText="1"/>
      <protection/>
    </xf>
    <xf numFmtId="0" fontId="1" fillId="0" borderId="42" xfId="223" applyFont="1" applyBorder="1" applyAlignment="1">
      <alignment horizontal="center" vertical="center" wrapText="1"/>
      <protection/>
    </xf>
    <xf numFmtId="167" fontId="1" fillId="0" borderId="42" xfId="223" applyNumberFormat="1" applyFill="1" applyBorder="1" applyAlignment="1">
      <alignment horizontal="center" vertical="center"/>
      <protection/>
    </xf>
    <xf numFmtId="0" fontId="3" fillId="0" borderId="43" xfId="223" applyFont="1" applyFill="1" applyBorder="1">
      <alignment/>
      <protection/>
    </xf>
    <xf numFmtId="3" fontId="3" fillId="0" borderId="44" xfId="223" applyNumberFormat="1" applyFont="1" applyFill="1" applyBorder="1" applyAlignment="1">
      <alignment horizontal="center"/>
      <protection/>
    </xf>
    <xf numFmtId="49" fontId="1" fillId="0" borderId="28" xfId="223" applyNumberFormat="1" applyFont="1" applyFill="1" applyBorder="1" applyAlignment="1">
      <alignment horizontal="left" vertical="center" wrapText="1"/>
      <protection/>
    </xf>
    <xf numFmtId="0" fontId="1" fillId="0" borderId="28" xfId="223" applyFont="1" applyBorder="1" applyAlignment="1">
      <alignment vertical="center" wrapText="1"/>
      <protection/>
    </xf>
    <xf numFmtId="0" fontId="1" fillId="0" borderId="28" xfId="223" applyFont="1" applyBorder="1" applyAlignment="1">
      <alignment horizontal="center" vertical="center" wrapText="1"/>
      <protection/>
    </xf>
    <xf numFmtId="167" fontId="1" fillId="0" borderId="28" xfId="223" applyNumberFormat="1" applyFill="1" applyBorder="1" applyAlignment="1">
      <alignment horizontal="center" vertical="center"/>
      <protection/>
    </xf>
    <xf numFmtId="0" fontId="3" fillId="0" borderId="45" xfId="223" applyFont="1" applyFill="1" applyBorder="1">
      <alignment/>
      <protection/>
    </xf>
    <xf numFmtId="49" fontId="1" fillId="0" borderId="28" xfId="223" applyNumberFormat="1" applyFill="1" applyBorder="1" applyAlignment="1">
      <alignment horizontal="left" vertical="center" wrapText="1"/>
      <protection/>
    </xf>
    <xf numFmtId="3" fontId="3" fillId="0" borderId="46" xfId="223" applyNumberFormat="1" applyFont="1" applyFill="1" applyBorder="1" applyAlignment="1">
      <alignment horizontal="center"/>
      <protection/>
    </xf>
    <xf numFmtId="49" fontId="1" fillId="0" borderId="47" xfId="223" applyNumberFormat="1" applyFont="1" applyFill="1" applyBorder="1" applyAlignment="1">
      <alignment horizontal="left" vertical="center" wrapText="1"/>
      <protection/>
    </xf>
    <xf numFmtId="0" fontId="1" fillId="0" borderId="47" xfId="223" applyFont="1" applyBorder="1" applyAlignment="1">
      <alignment horizontal="center" vertical="center" wrapText="1"/>
      <protection/>
    </xf>
    <xf numFmtId="167" fontId="1" fillId="0" borderId="47" xfId="223" applyNumberFormat="1" applyFill="1" applyBorder="1" applyAlignment="1">
      <alignment horizontal="center" vertical="center"/>
      <protection/>
    </xf>
    <xf numFmtId="0" fontId="3" fillId="0" borderId="48" xfId="223" applyFont="1" applyFill="1" applyBorder="1">
      <alignment/>
      <protection/>
    </xf>
    <xf numFmtId="0" fontId="1" fillId="0" borderId="0" xfId="223" applyAlignment="1">
      <alignment horizontal="center"/>
      <protection/>
    </xf>
    <xf numFmtId="0" fontId="1" fillId="0" borderId="0" xfId="223" applyAlignment="1">
      <alignment horizontal="left"/>
      <protection/>
    </xf>
    <xf numFmtId="0" fontId="1" fillId="0" borderId="0" xfId="218">
      <alignment/>
      <protection/>
    </xf>
    <xf numFmtId="3" fontId="3" fillId="8" borderId="35" xfId="218" applyNumberFormat="1" applyFont="1" applyFill="1" applyBorder="1" applyAlignment="1">
      <alignment horizontal="center"/>
      <protection/>
    </xf>
    <xf numFmtId="0" fontId="3" fillId="8" borderId="36" xfId="218" applyFont="1" applyFill="1" applyBorder="1" applyAlignment="1">
      <alignment horizontal="left"/>
      <protection/>
    </xf>
    <xf numFmtId="0" fontId="16" fillId="8" borderId="36" xfId="218" applyFont="1" applyFill="1" applyBorder="1" applyAlignment="1">
      <alignment horizontal="left" wrapText="1"/>
      <protection/>
    </xf>
    <xf numFmtId="0" fontId="3" fillId="8" borderId="36" xfId="218" applyFont="1" applyFill="1" applyBorder="1" applyAlignment="1">
      <alignment horizontal="left" wrapText="1"/>
      <protection/>
    </xf>
    <xf numFmtId="167" fontId="3" fillId="8" borderId="36" xfId="218" applyNumberFormat="1" applyFont="1" applyFill="1" applyBorder="1" applyAlignment="1">
      <alignment horizontal="right"/>
      <protection/>
    </xf>
    <xf numFmtId="0" fontId="3" fillId="8" borderId="37" xfId="218" applyFont="1" applyFill="1" applyBorder="1">
      <alignment/>
      <protection/>
    </xf>
    <xf numFmtId="0" fontId="3" fillId="0" borderId="0" xfId="218" applyFont="1">
      <alignment/>
      <protection/>
    </xf>
    <xf numFmtId="3" fontId="3" fillId="8" borderId="38" xfId="218" applyNumberFormat="1" applyFont="1" applyFill="1" applyBorder="1" applyAlignment="1">
      <alignment horizontal="center"/>
      <protection/>
    </xf>
    <xf numFmtId="0" fontId="3" fillId="8" borderId="39" xfId="218" applyFont="1" applyFill="1" applyBorder="1" applyAlignment="1">
      <alignment horizontal="left"/>
      <protection/>
    </xf>
    <xf numFmtId="0" fontId="16" fillId="8" borderId="39" xfId="218" applyFont="1" applyFill="1" applyBorder="1" applyAlignment="1">
      <alignment horizontal="left" wrapText="1"/>
      <protection/>
    </xf>
    <xf numFmtId="0" fontId="3" fillId="8" borderId="39" xfId="218" applyFont="1" applyFill="1" applyBorder="1" applyAlignment="1">
      <alignment horizontal="left" wrapText="1"/>
      <protection/>
    </xf>
    <xf numFmtId="167" fontId="3" fillId="8" borderId="39" xfId="218" applyNumberFormat="1" applyFont="1" applyFill="1" applyBorder="1" applyAlignment="1">
      <alignment horizontal="right"/>
      <protection/>
    </xf>
    <xf numFmtId="0" fontId="3" fillId="8" borderId="40" xfId="218" applyFont="1" applyFill="1" applyBorder="1">
      <alignment/>
      <protection/>
    </xf>
    <xf numFmtId="3" fontId="1" fillId="0" borderId="41" xfId="218" applyNumberFormat="1" applyFont="1" applyFill="1" applyBorder="1" applyAlignment="1">
      <alignment horizontal="center"/>
      <protection/>
    </xf>
    <xf numFmtId="49" fontId="1" fillId="0" borderId="42" xfId="218" applyNumberFormat="1" applyFont="1" applyBorder="1" applyAlignment="1">
      <alignment horizontal="left" vertical="center" wrapText="1"/>
      <protection/>
    </xf>
    <xf numFmtId="0" fontId="1" fillId="0" borderId="42" xfId="218" applyFont="1" applyBorder="1" applyAlignment="1">
      <alignment vertical="center" wrapText="1"/>
      <protection/>
    </xf>
    <xf numFmtId="0" fontId="1" fillId="0" borderId="42" xfId="218" applyFont="1" applyBorder="1" applyAlignment="1">
      <alignment horizontal="center" vertical="center" wrapText="1"/>
      <protection/>
    </xf>
    <xf numFmtId="167" fontId="1" fillId="0" borderId="42" xfId="218" applyNumberFormat="1" applyFill="1" applyBorder="1" applyAlignment="1">
      <alignment horizontal="center" vertical="center"/>
      <protection/>
    </xf>
    <xf numFmtId="0" fontId="1" fillId="0" borderId="43" xfId="218" applyFont="1" applyFill="1" applyBorder="1">
      <alignment/>
      <protection/>
    </xf>
    <xf numFmtId="0" fontId="1" fillId="0" borderId="0" xfId="218" applyFill="1">
      <alignment/>
      <protection/>
    </xf>
    <xf numFmtId="3" fontId="1" fillId="0" borderId="44" xfId="218" applyNumberFormat="1" applyFont="1" applyFill="1" applyBorder="1" applyAlignment="1">
      <alignment horizontal="center"/>
      <protection/>
    </xf>
    <xf numFmtId="49" fontId="1" fillId="0" borderId="28" xfId="218" applyNumberFormat="1" applyFont="1" applyBorder="1" applyAlignment="1">
      <alignment horizontal="left" vertical="center" wrapText="1"/>
      <protection/>
    </xf>
    <xf numFmtId="0" fontId="1" fillId="0" borderId="28" xfId="218" applyFont="1" applyBorder="1" applyAlignment="1">
      <alignment vertical="center" wrapText="1"/>
      <protection/>
    </xf>
    <xf numFmtId="0" fontId="1" fillId="0" borderId="28" xfId="218" applyFont="1" applyBorder="1" applyAlignment="1">
      <alignment horizontal="center" vertical="center" wrapText="1"/>
      <protection/>
    </xf>
    <xf numFmtId="167" fontId="1" fillId="0" borderId="28" xfId="218" applyNumberFormat="1" applyFill="1" applyBorder="1" applyAlignment="1">
      <alignment horizontal="center" vertical="center"/>
      <protection/>
    </xf>
    <xf numFmtId="0" fontId="1" fillId="0" borderId="45" xfId="218" applyFont="1" applyFill="1" applyBorder="1">
      <alignment/>
      <protection/>
    </xf>
    <xf numFmtId="3" fontId="3" fillId="8" borderId="44" xfId="218" applyNumberFormat="1" applyFont="1" applyFill="1" applyBorder="1" applyAlignment="1">
      <alignment horizontal="center"/>
      <protection/>
    </xf>
    <xf numFmtId="0" fontId="3" fillId="8" borderId="28" xfId="218" applyFont="1" applyFill="1" applyBorder="1" applyAlignment="1">
      <alignment horizontal="left"/>
      <protection/>
    </xf>
    <xf numFmtId="0" fontId="16" fillId="8" borderId="28" xfId="218" applyFont="1" applyFill="1" applyBorder="1" applyAlignment="1">
      <alignment horizontal="left" wrapText="1"/>
      <protection/>
    </xf>
    <xf numFmtId="0" fontId="3" fillId="8" borderId="28" xfId="218" applyFont="1" applyFill="1" applyBorder="1" applyAlignment="1">
      <alignment horizontal="left" wrapText="1"/>
      <protection/>
    </xf>
    <xf numFmtId="167" fontId="3" fillId="8" borderId="28" xfId="218" applyNumberFormat="1" applyFont="1" applyFill="1" applyBorder="1" applyAlignment="1">
      <alignment horizontal="right"/>
      <protection/>
    </xf>
    <xf numFmtId="0" fontId="3" fillId="8" borderId="45" xfId="218" applyFont="1" applyFill="1" applyBorder="1">
      <alignment/>
      <protection/>
    </xf>
    <xf numFmtId="3" fontId="1" fillId="0" borderId="46" xfId="218" applyNumberFormat="1" applyFont="1" applyFill="1" applyBorder="1" applyAlignment="1">
      <alignment horizontal="center"/>
      <protection/>
    </xf>
    <xf numFmtId="49" fontId="1" fillId="0" borderId="47" xfId="218" applyNumberFormat="1" applyFont="1" applyBorder="1" applyAlignment="1">
      <alignment horizontal="left" vertical="center" wrapText="1"/>
      <protection/>
    </xf>
    <xf numFmtId="0" fontId="1" fillId="0" borderId="47" xfId="218" applyFont="1" applyBorder="1" applyAlignment="1">
      <alignment vertical="center" wrapText="1"/>
      <protection/>
    </xf>
    <xf numFmtId="0" fontId="1" fillId="0" borderId="47" xfId="218" applyFont="1" applyBorder="1" applyAlignment="1">
      <alignment horizontal="center" vertical="center" wrapText="1"/>
      <protection/>
    </xf>
    <xf numFmtId="167" fontId="1" fillId="0" borderId="47" xfId="218" applyNumberFormat="1" applyFill="1" applyBorder="1" applyAlignment="1">
      <alignment horizontal="center" vertical="center"/>
      <protection/>
    </xf>
    <xf numFmtId="0" fontId="1" fillId="0" borderId="48" xfId="218" applyFont="1" applyFill="1" applyBorder="1">
      <alignment/>
      <protection/>
    </xf>
    <xf numFmtId="0" fontId="1" fillId="0" borderId="0" xfId="218" applyAlignment="1">
      <alignment horizontal="center"/>
      <protection/>
    </xf>
    <xf numFmtId="0" fontId="0" fillId="0" borderId="0" xfId="220">
      <alignment/>
      <protection/>
    </xf>
    <xf numFmtId="0" fontId="3" fillId="0" borderId="0" xfId="220" applyFont="1" applyFill="1" applyBorder="1" applyProtection="1">
      <alignment/>
      <protection locked="0"/>
    </xf>
    <xf numFmtId="0" fontId="0" fillId="0" borderId="0" xfId="220" applyFill="1">
      <alignment/>
      <protection/>
    </xf>
    <xf numFmtId="0" fontId="33" fillId="0" borderId="0" xfId="220" applyFont="1">
      <alignment/>
      <protection/>
    </xf>
    <xf numFmtId="0" fontId="0" fillId="0" borderId="14" xfId="0" applyFont="1" applyBorder="1" applyAlignment="1">
      <alignment horizontal="left" vertical="center" wrapText="1"/>
    </xf>
    <xf numFmtId="0" fontId="0" fillId="0" borderId="17" xfId="0" applyFont="1" applyBorder="1" applyAlignment="1">
      <alignment wrapText="1"/>
    </xf>
    <xf numFmtId="0" fontId="3" fillId="8" borderId="49" xfId="0" applyFont="1" applyFill="1" applyBorder="1" applyAlignment="1">
      <alignment horizontal="center" wrapText="1"/>
    </xf>
    <xf numFmtId="0" fontId="3" fillId="9" borderId="50" xfId="0" applyFont="1" applyFill="1" applyBorder="1" applyAlignment="1">
      <alignment horizontal="center"/>
    </xf>
    <xf numFmtId="0" fontId="3" fillId="9" borderId="51" xfId="0" applyFont="1" applyFill="1" applyBorder="1" applyAlignment="1">
      <alignment horizontal="center"/>
    </xf>
    <xf numFmtId="0" fontId="3" fillId="9" borderId="51" xfId="0" applyFont="1" applyFill="1" applyBorder="1"/>
    <xf numFmtId="0" fontId="3" fillId="9" borderId="52" xfId="0" applyFont="1" applyFill="1" applyBorder="1"/>
    <xf numFmtId="0" fontId="3" fillId="0" borderId="0" xfId="0" applyFont="1"/>
    <xf numFmtId="0" fontId="3" fillId="0" borderId="10" xfId="0" applyFont="1" applyBorder="1" applyAlignment="1">
      <alignment horizontal="center" vertical="top"/>
    </xf>
    <xf numFmtId="0" fontId="3" fillId="0" borderId="0" xfId="0" applyFont="1" applyBorder="1" applyAlignment="1">
      <alignment horizontal="center" vertical="top"/>
    </xf>
    <xf numFmtId="0" fontId="3" fillId="0" borderId="0" xfId="0" applyFont="1" applyAlignment="1">
      <alignment vertical="top"/>
    </xf>
    <xf numFmtId="0" fontId="0" fillId="0" borderId="0" xfId="0" applyAlignment="1">
      <alignment wrapText="1"/>
    </xf>
    <xf numFmtId="0" fontId="3" fillId="9" borderId="53" xfId="0" applyFont="1" applyFill="1" applyBorder="1" applyAlignment="1">
      <alignment horizontal="center"/>
    </xf>
    <xf numFmtId="0" fontId="3" fillId="9" borderId="54" xfId="0" applyFont="1" applyFill="1" applyBorder="1" applyAlignment="1">
      <alignment horizontal="center"/>
    </xf>
    <xf numFmtId="0" fontId="3" fillId="9" borderId="54" xfId="0" applyFont="1" applyFill="1" applyBorder="1"/>
    <xf numFmtId="0" fontId="3" fillId="9" borderId="55" xfId="0" applyFont="1" applyFill="1" applyBorder="1"/>
    <xf numFmtId="3" fontId="0" fillId="0" borderId="56" xfId="0" applyNumberFormat="1" applyFont="1" applyBorder="1" applyAlignment="1">
      <alignment horizontal="center"/>
    </xf>
    <xf numFmtId="0" fontId="0" fillId="0" borderId="14" xfId="0" applyBorder="1" applyAlignment="1">
      <alignment horizontal="left" vertical="center" wrapText="1"/>
    </xf>
    <xf numFmtId="0" fontId="0" fillId="0" borderId="14" xfId="0" applyBorder="1" applyAlignment="1">
      <alignment horizontal="center"/>
    </xf>
    <xf numFmtId="0" fontId="0" fillId="0" borderId="57" xfId="0" applyFont="1" applyBorder="1"/>
    <xf numFmtId="3" fontId="0" fillId="0" borderId="58" xfId="0" applyNumberFormat="1" applyFont="1" applyBorder="1" applyAlignment="1">
      <alignment horizontal="center"/>
    </xf>
    <xf numFmtId="0" fontId="0" fillId="0" borderId="59" xfId="0" applyFont="1" applyBorder="1"/>
    <xf numFmtId="3" fontId="0" fillId="0" borderId="58" xfId="0" applyNumberFormat="1" applyFont="1" applyBorder="1" applyAlignment="1">
      <alignment horizontal="center" vertical="top"/>
    </xf>
    <xf numFmtId="0" fontId="0" fillId="0" borderId="23" xfId="0" applyBorder="1" applyAlignment="1">
      <alignment horizontal="left" vertical="top" wrapText="1"/>
    </xf>
    <xf numFmtId="0" fontId="0" fillId="0" borderId="5" xfId="0" applyBorder="1" applyAlignment="1">
      <alignment horizontal="center" vertical="top"/>
    </xf>
    <xf numFmtId="4" fontId="0" fillId="0" borderId="5" xfId="0" applyNumberFormat="1" applyBorder="1" applyAlignment="1">
      <alignment vertical="top"/>
    </xf>
    <xf numFmtId="167" fontId="0" fillId="0" borderId="5" xfId="0" applyNumberFormat="1" applyBorder="1" applyAlignment="1">
      <alignment horizontal="right" vertical="top"/>
    </xf>
    <xf numFmtId="4" fontId="0" fillId="0" borderId="5" xfId="0" applyNumberFormat="1" applyFont="1" applyBorder="1"/>
    <xf numFmtId="167" fontId="0" fillId="0" borderId="5" xfId="0" applyNumberFormat="1" applyFont="1" applyBorder="1" applyAlignment="1">
      <alignment horizontal="right"/>
    </xf>
    <xf numFmtId="4" fontId="0" fillId="0" borderId="23" xfId="0" applyNumberFormat="1" applyFont="1" applyBorder="1"/>
    <xf numFmtId="167" fontId="0" fillId="0" borderId="23" xfId="0" applyNumberFormat="1" applyFont="1" applyBorder="1" applyAlignment="1">
      <alignment horizontal="right"/>
    </xf>
    <xf numFmtId="0" fontId="0" fillId="0" borderId="60" xfId="0" applyFont="1" applyBorder="1"/>
    <xf numFmtId="0" fontId="0" fillId="0" borderId="61" xfId="0" applyFont="1" applyBorder="1" applyAlignment="1">
      <alignment horizontal="left" vertical="center" wrapText="1"/>
    </xf>
    <xf numFmtId="4" fontId="0" fillId="0" borderId="28" xfId="0" applyNumberFormat="1" applyFont="1" applyBorder="1"/>
    <xf numFmtId="0" fontId="0" fillId="0" borderId="62" xfId="0" applyFont="1" applyBorder="1"/>
    <xf numFmtId="0" fontId="0" fillId="0" borderId="61" xfId="0" applyBorder="1" applyAlignment="1">
      <alignment horizontal="left" vertical="center" wrapText="1"/>
    </xf>
    <xf numFmtId="0" fontId="0" fillId="0" borderId="28" xfId="0" applyBorder="1" applyAlignment="1">
      <alignment horizontal="left" vertical="top" wrapText="1"/>
    </xf>
    <xf numFmtId="0" fontId="0" fillId="0" borderId="28" xfId="0" applyBorder="1" applyAlignment="1">
      <alignment horizontal="center" vertical="top"/>
    </xf>
    <xf numFmtId="4" fontId="0" fillId="0" borderId="28" xfId="0" applyNumberFormat="1" applyBorder="1" applyAlignment="1">
      <alignment vertical="top"/>
    </xf>
    <xf numFmtId="167" fontId="0" fillId="0" borderId="28" xfId="0" applyNumberFormat="1" applyBorder="1" applyAlignment="1">
      <alignment horizontal="right" vertical="top"/>
    </xf>
    <xf numFmtId="0" fontId="0" fillId="0" borderId="45" xfId="0" applyFont="1" applyBorder="1"/>
    <xf numFmtId="0" fontId="0" fillId="0" borderId="63" xfId="0" applyFont="1" applyBorder="1"/>
    <xf numFmtId="0" fontId="0" fillId="0" borderId="5" xfId="0" applyFont="1" applyBorder="1" applyAlignment="1">
      <alignment horizontal="center" vertical="top"/>
    </xf>
    <xf numFmtId="0" fontId="0" fillId="0" borderId="5" xfId="0" applyBorder="1" applyAlignment="1">
      <alignment horizontal="left" vertical="top" wrapText="1"/>
    </xf>
    <xf numFmtId="4" fontId="0" fillId="0" borderId="5" xfId="0" applyNumberFormat="1" applyBorder="1" applyAlignment="1">
      <alignment horizontal="right" vertical="top"/>
    </xf>
    <xf numFmtId="0" fontId="0" fillId="0" borderId="30" xfId="0" applyBorder="1" applyAlignment="1">
      <alignment horizontal="left" vertical="center" wrapText="1"/>
    </xf>
    <xf numFmtId="0" fontId="0" fillId="0" borderId="36" xfId="0" applyBorder="1" applyAlignment="1">
      <alignment horizontal="left" vertical="center" wrapText="1"/>
    </xf>
    <xf numFmtId="0" fontId="0" fillId="0" borderId="64" xfId="0" applyFont="1" applyBorder="1"/>
    <xf numFmtId="0" fontId="0" fillId="0" borderId="65" xfId="0" applyFont="1" applyBorder="1"/>
    <xf numFmtId="0" fontId="0" fillId="0" borderId="5" xfId="0" applyBorder="1" applyAlignment="1">
      <alignment horizontal="left"/>
    </xf>
    <xf numFmtId="3" fontId="3" fillId="0" borderId="16" xfId="0" applyNumberFormat="1" applyFont="1" applyBorder="1" applyAlignment="1">
      <alignment horizontal="center"/>
    </xf>
    <xf numFmtId="4" fontId="40" fillId="0" borderId="28" xfId="0" applyNumberFormat="1" applyFont="1" applyFill="1" applyBorder="1" applyAlignment="1">
      <alignment vertical="center" wrapText="1"/>
    </xf>
    <xf numFmtId="0" fontId="0" fillId="0" borderId="66" xfId="0" applyFont="1" applyBorder="1" applyAlignment="1">
      <alignment horizontal="left" vertical="center" wrapText="1"/>
    </xf>
    <xf numFmtId="0" fontId="0" fillId="0" borderId="66" xfId="0" applyFont="1" applyBorder="1" applyAlignment="1">
      <alignment horizontal="center"/>
    </xf>
    <xf numFmtId="4" fontId="0" fillId="0" borderId="66" xfId="0" applyNumberFormat="1" applyBorder="1"/>
    <xf numFmtId="0" fontId="0" fillId="0" borderId="67" xfId="0" applyFont="1" applyBorder="1" applyAlignment="1">
      <alignment horizontal="center"/>
    </xf>
    <xf numFmtId="0" fontId="0" fillId="0" borderId="26" xfId="0" applyBorder="1" applyAlignment="1">
      <alignment horizontal="left" vertical="center" wrapText="1"/>
    </xf>
    <xf numFmtId="0" fontId="0" fillId="0" borderId="26" xfId="0" applyBorder="1" applyAlignment="1">
      <alignment horizontal="center"/>
    </xf>
    <xf numFmtId="0" fontId="0" fillId="0" borderId="26" xfId="0" applyFont="1" applyBorder="1"/>
    <xf numFmtId="0" fontId="0" fillId="0" borderId="0" xfId="222">
      <alignment/>
      <protection/>
    </xf>
    <xf numFmtId="3" fontId="0" fillId="0" borderId="16" xfId="219" applyNumberFormat="1" applyFont="1" applyBorder="1" applyAlignment="1">
      <alignment horizontal="center" vertical="center"/>
      <protection/>
    </xf>
    <xf numFmtId="0" fontId="0" fillId="0" borderId="5" xfId="219" applyFont="1" applyFill="1" applyBorder="1" applyAlignment="1">
      <alignment horizontal="center" vertical="center"/>
      <protection/>
    </xf>
    <xf numFmtId="0" fontId="0" fillId="0" borderId="5" xfId="219" applyFont="1" applyBorder="1" applyAlignment="1">
      <alignment horizontal="left" vertical="center" wrapText="1"/>
      <protection/>
    </xf>
    <xf numFmtId="0" fontId="44" fillId="0" borderId="5" xfId="219" applyFont="1" applyBorder="1" applyAlignment="1">
      <alignment horizontal="left" vertical="center" wrapText="1"/>
      <protection/>
    </xf>
    <xf numFmtId="0" fontId="44" fillId="0" borderId="5" xfId="219" applyFont="1" applyBorder="1" applyAlignment="1">
      <alignment horizontal="center" vertical="center"/>
      <protection/>
    </xf>
    <xf numFmtId="189" fontId="44" fillId="0" borderId="5" xfId="219" applyNumberFormat="1" applyFont="1" applyBorder="1" applyAlignment="1">
      <alignment vertical="center"/>
      <protection/>
    </xf>
    <xf numFmtId="167" fontId="44" fillId="0" borderId="5" xfId="219" applyNumberFormat="1" applyFont="1" applyBorder="1" applyAlignment="1">
      <alignment horizontal="right" vertical="center"/>
      <protection/>
    </xf>
    <xf numFmtId="0" fontId="0" fillId="0" borderId="17" xfId="219" applyFont="1" applyBorder="1" applyAlignment="1">
      <alignment vertical="center"/>
      <protection/>
    </xf>
    <xf numFmtId="0" fontId="44" fillId="0" borderId="5" xfId="219" applyFont="1" applyFill="1" applyBorder="1" applyAlignment="1">
      <alignment horizontal="center" vertical="center" wrapText="1"/>
      <protection/>
    </xf>
    <xf numFmtId="0" fontId="45" fillId="0" borderId="5" xfId="225" applyFont="1" applyFill="1" applyBorder="1" applyAlignment="1">
      <alignment horizontal="center" vertical="center" wrapText="1"/>
      <protection/>
    </xf>
    <xf numFmtId="0" fontId="3" fillId="0" borderId="5" xfId="219" applyFont="1" applyBorder="1" applyAlignment="1">
      <alignment horizontal="left" vertical="center" wrapText="1"/>
      <protection/>
    </xf>
    <xf numFmtId="0" fontId="46" fillId="0" borderId="5" xfId="219" applyFont="1" applyFill="1" applyBorder="1" applyAlignment="1">
      <alignment horizontal="center" vertical="center"/>
      <protection/>
    </xf>
    <xf numFmtId="0" fontId="46" fillId="10" borderId="0" xfId="224" applyFont="1" applyFill="1" applyBorder="1" applyAlignment="1">
      <alignment horizontal="left" vertical="center" wrapText="1"/>
      <protection/>
    </xf>
    <xf numFmtId="0" fontId="44" fillId="0" borderId="5" xfId="219" applyFont="1" applyFill="1" applyBorder="1" applyAlignment="1">
      <alignment vertical="center"/>
      <protection/>
    </xf>
    <xf numFmtId="0" fontId="44" fillId="0" borderId="5" xfId="219" applyFont="1" applyFill="1" applyBorder="1" applyAlignment="1">
      <alignment vertical="center" wrapText="1"/>
      <protection/>
    </xf>
    <xf numFmtId="0" fontId="44" fillId="0" borderId="5" xfId="219" applyFont="1" applyFill="1" applyBorder="1" applyAlignment="1">
      <alignment horizontal="left" vertical="center" wrapText="1"/>
      <protection/>
    </xf>
    <xf numFmtId="0" fontId="44" fillId="0" borderId="5" xfId="219" applyFont="1" applyFill="1" applyBorder="1" applyAlignment="1">
      <alignment horizontal="center" vertical="center"/>
      <protection/>
    </xf>
    <xf numFmtId="189" fontId="44" fillId="0" borderId="5" xfId="219" applyNumberFormat="1" applyFont="1" applyFill="1" applyBorder="1" applyAlignment="1">
      <alignment vertical="center"/>
      <protection/>
    </xf>
    <xf numFmtId="0" fontId="0" fillId="0" borderId="17" xfId="219" applyFont="1" applyFill="1" applyBorder="1" applyAlignment="1">
      <alignment vertical="center"/>
      <protection/>
    </xf>
    <xf numFmtId="0" fontId="44" fillId="0" borderId="5" xfId="219" applyFont="1" applyFill="1" applyBorder="1" applyAlignment="1">
      <alignment horizontal="right" vertical="center" wrapText="1"/>
      <protection/>
    </xf>
    <xf numFmtId="0" fontId="46" fillId="0" borderId="66" xfId="224" applyFont="1" applyFill="1" applyBorder="1" applyAlignment="1">
      <alignment horizontal="left" vertical="center" wrapText="1"/>
      <protection/>
    </xf>
    <xf numFmtId="0" fontId="44" fillId="10" borderId="5" xfId="219" applyFont="1" applyFill="1" applyBorder="1" applyAlignment="1">
      <alignment vertical="center"/>
      <protection/>
    </xf>
    <xf numFmtId="0" fontId="44" fillId="0" borderId="23" xfId="219" applyFont="1" applyFill="1" applyBorder="1" applyAlignment="1">
      <alignment vertical="center" wrapText="1"/>
      <protection/>
    </xf>
    <xf numFmtId="189" fontId="44" fillId="0" borderId="23" xfId="219" applyNumberFormat="1" applyFont="1" applyBorder="1" applyAlignment="1">
      <alignment vertical="center"/>
      <protection/>
    </xf>
    <xf numFmtId="0" fontId="44" fillId="10" borderId="5" xfId="219" applyFont="1" applyFill="1" applyBorder="1" applyAlignment="1">
      <alignment vertical="center" wrapText="1"/>
      <protection/>
    </xf>
    <xf numFmtId="0" fontId="47" fillId="0" borderId="5" xfId="219" applyFont="1" applyFill="1" applyBorder="1" applyAlignment="1">
      <alignment horizontal="center" vertical="center" wrapText="1"/>
      <protection/>
    </xf>
    <xf numFmtId="0" fontId="44" fillId="10" borderId="5" xfId="219" applyFont="1" applyFill="1" applyBorder="1" applyAlignment="1">
      <alignment horizontal="left" vertical="center" wrapText="1"/>
      <protection/>
    </xf>
    <xf numFmtId="0" fontId="47" fillId="0" borderId="5" xfId="219" applyFont="1" applyFill="1" applyBorder="1" applyAlignment="1">
      <alignment vertical="center" wrapText="1"/>
      <protection/>
    </xf>
    <xf numFmtId="0" fontId="47" fillId="0" borderId="5" xfId="219" applyFont="1" applyBorder="1" applyAlignment="1">
      <alignment horizontal="center" vertical="center"/>
      <protection/>
    </xf>
    <xf numFmtId="189" fontId="47" fillId="0" borderId="5" xfId="219" applyNumberFormat="1" applyFont="1" applyBorder="1" applyAlignment="1">
      <alignment vertical="center"/>
      <protection/>
    </xf>
    <xf numFmtId="167" fontId="44" fillId="0" borderId="32" xfId="219" applyNumberFormat="1" applyFont="1" applyBorder="1" applyAlignment="1">
      <alignment horizontal="right" vertical="center"/>
      <protection/>
    </xf>
    <xf numFmtId="0" fontId="0" fillId="0" borderId="5" xfId="219" applyFont="1" applyBorder="1" applyAlignment="1">
      <alignment horizontal="left" vertical="center" wrapText="1"/>
      <protection/>
    </xf>
    <xf numFmtId="0" fontId="4" fillId="0" borderId="5" xfId="219" applyFont="1" applyFill="1" applyBorder="1" applyAlignment="1">
      <alignment horizontal="center" vertical="center"/>
      <protection/>
    </xf>
    <xf numFmtId="0" fontId="47" fillId="0" borderId="5" xfId="219" applyFont="1" applyFill="1" applyBorder="1" applyAlignment="1">
      <alignment vertical="center"/>
      <protection/>
    </xf>
    <xf numFmtId="0" fontId="44" fillId="10" borderId="0" xfId="219" applyFont="1" applyFill="1" applyBorder="1" applyAlignment="1">
      <alignment vertical="center" wrapText="1"/>
      <protection/>
    </xf>
    <xf numFmtId="10" fontId="44" fillId="0" borderId="5" xfId="219" applyNumberFormat="1" applyFont="1" applyBorder="1" applyAlignment="1">
      <alignment horizontal="center" vertical="center"/>
      <protection/>
    </xf>
    <xf numFmtId="10" fontId="44" fillId="0" borderId="5" xfId="219" applyNumberFormat="1" applyFont="1" applyBorder="1" applyAlignment="1">
      <alignment vertical="center"/>
      <protection/>
    </xf>
    <xf numFmtId="10" fontId="44" fillId="0" borderId="5" xfId="219" applyNumberFormat="1" applyFont="1" applyFill="1" applyBorder="1" applyAlignment="1">
      <alignment horizontal="center" vertical="center"/>
      <protection/>
    </xf>
    <xf numFmtId="10" fontId="44" fillId="0" borderId="5" xfId="219" applyNumberFormat="1" applyFont="1" applyFill="1" applyBorder="1" applyAlignment="1">
      <alignment vertical="center"/>
      <protection/>
    </xf>
    <xf numFmtId="189" fontId="44" fillId="0" borderId="5" xfId="219" applyNumberFormat="1" applyFont="1" applyFill="1" applyBorder="1" applyAlignment="1">
      <alignment vertical="center" wrapText="1"/>
      <protection/>
    </xf>
    <xf numFmtId="0" fontId="47" fillId="0" borderId="5" xfId="219" applyFont="1" applyFill="1" applyBorder="1" applyAlignment="1">
      <alignment horizontal="left" vertical="center" wrapText="1"/>
      <protection/>
    </xf>
    <xf numFmtId="0" fontId="46" fillId="0" borderId="32" xfId="219" applyFont="1" applyFill="1" applyBorder="1" applyAlignment="1">
      <alignment horizontal="center" vertical="center"/>
      <protection/>
    </xf>
    <xf numFmtId="0" fontId="46" fillId="10" borderId="5" xfId="224" applyFont="1" applyFill="1" applyBorder="1" applyAlignment="1">
      <alignment horizontal="left" vertical="center" wrapText="1"/>
      <protection/>
    </xf>
    <xf numFmtId="0" fontId="0" fillId="0" borderId="32" xfId="219" applyFont="1" applyFill="1" applyBorder="1" applyAlignment="1">
      <alignment horizontal="center" vertical="center"/>
      <protection/>
    </xf>
    <xf numFmtId="0" fontId="44" fillId="0" borderId="32" xfId="219" applyFont="1" applyFill="1" applyBorder="1" applyAlignment="1">
      <alignment horizontal="center" vertical="center" wrapText="1"/>
      <protection/>
    </xf>
    <xf numFmtId="0" fontId="4" fillId="0" borderId="32" xfId="219" applyFont="1" applyFill="1" applyBorder="1" applyAlignment="1">
      <alignment horizontal="center" vertical="center"/>
      <protection/>
    </xf>
    <xf numFmtId="0" fontId="47" fillId="0" borderId="5" xfId="219" applyFont="1" applyBorder="1" applyAlignment="1">
      <alignment horizontal="left" vertical="center" wrapText="1"/>
      <protection/>
    </xf>
    <xf numFmtId="0" fontId="45" fillId="0" borderId="0" xfId="225" applyFont="1" applyFill="1" applyBorder="1" applyAlignment="1">
      <alignment horizontal="center" vertical="center" wrapText="1"/>
      <protection/>
    </xf>
    <xf numFmtId="0" fontId="45" fillId="10" borderId="5" xfId="225" applyFont="1" applyFill="1" applyBorder="1" applyAlignment="1">
      <alignment vertical="center" wrapText="1"/>
      <protection/>
    </xf>
    <xf numFmtId="0" fontId="4" fillId="0" borderId="5" xfId="219" applyFont="1" applyBorder="1" applyAlignment="1">
      <alignment horizontal="left" vertical="center" wrapText="1"/>
      <protection/>
    </xf>
    <xf numFmtId="0" fontId="4" fillId="0" borderId="23" xfId="219" applyFont="1" applyFill="1" applyBorder="1" applyAlignment="1">
      <alignment horizontal="center" vertical="center"/>
      <protection/>
    </xf>
    <xf numFmtId="0" fontId="4" fillId="0" borderId="23" xfId="219" applyFont="1" applyFill="1" applyBorder="1" applyAlignment="1">
      <alignment horizontal="left" vertical="center" wrapText="1"/>
      <protection/>
    </xf>
    <xf numFmtId="0" fontId="4" fillId="0" borderId="23" xfId="219" applyFont="1" applyBorder="1" applyAlignment="1">
      <alignment horizontal="left" vertical="center" wrapText="1"/>
      <protection/>
    </xf>
    <xf numFmtId="0" fontId="47" fillId="0" borderId="23" xfId="219" applyFont="1" applyBorder="1" applyAlignment="1">
      <alignment horizontal="center" vertical="center"/>
      <protection/>
    </xf>
    <xf numFmtId="189" fontId="47" fillId="0" borderId="23" xfId="219" applyNumberFormat="1" applyFont="1" applyBorder="1" applyAlignment="1">
      <alignment vertical="center"/>
      <protection/>
    </xf>
    <xf numFmtId="167" fontId="46" fillId="0" borderId="23" xfId="219" applyNumberFormat="1" applyFont="1" applyBorder="1" applyAlignment="1">
      <alignment horizontal="right" vertical="center"/>
      <protection/>
    </xf>
    <xf numFmtId="0" fontId="0" fillId="0" borderId="25" xfId="219" applyFont="1" applyBorder="1" applyAlignment="1">
      <alignment vertical="center"/>
      <protection/>
    </xf>
    <xf numFmtId="3" fontId="0" fillId="0" borderId="16" xfId="212" applyNumberFormat="1" applyFont="1" applyBorder="1" applyAlignment="1">
      <alignment horizontal="center"/>
      <protection/>
    </xf>
    <xf numFmtId="0" fontId="0" fillId="0" borderId="14" xfId="212" applyFont="1" applyBorder="1" applyAlignment="1">
      <alignment horizontal="center"/>
      <protection/>
    </xf>
    <xf numFmtId="0" fontId="0" fillId="0" borderId="5" xfId="212" applyFont="1" applyBorder="1" applyAlignment="1">
      <alignment horizontal="left" vertical="center" wrapText="1"/>
      <protection/>
    </xf>
    <xf numFmtId="0" fontId="0" fillId="0" borderId="5" xfId="212" applyFont="1" applyBorder="1" applyAlignment="1">
      <alignment horizontal="center"/>
      <protection/>
    </xf>
    <xf numFmtId="4" fontId="0" fillId="0" borderId="5" xfId="212" applyNumberFormat="1" applyBorder="1">
      <alignment/>
      <protection/>
    </xf>
    <xf numFmtId="0" fontId="0" fillId="0" borderId="15" xfId="212" applyFont="1" applyBorder="1">
      <alignment/>
      <protection/>
    </xf>
    <xf numFmtId="0" fontId="0" fillId="0" borderId="5" xfId="212" applyFont="1" applyFill="1" applyBorder="1" applyAlignment="1">
      <alignment horizontal="left" vertical="center" wrapText="1"/>
      <protection/>
    </xf>
    <xf numFmtId="0" fontId="0" fillId="0" borderId="5" xfId="212" applyFont="1" applyFill="1" applyBorder="1" applyAlignment="1">
      <alignment horizontal="center"/>
      <protection/>
    </xf>
    <xf numFmtId="4" fontId="0" fillId="0" borderId="5" xfId="212" applyNumberFormat="1" applyFill="1" applyBorder="1">
      <alignment/>
      <protection/>
    </xf>
    <xf numFmtId="167" fontId="0" fillId="0" borderId="5" xfId="212" applyNumberFormat="1" applyFill="1" applyBorder="1" applyAlignment="1">
      <alignment horizontal="right"/>
      <protection/>
    </xf>
    <xf numFmtId="0" fontId="0" fillId="0" borderId="68" xfId="212" applyFont="1" applyFill="1" applyBorder="1">
      <alignment/>
      <protection/>
    </xf>
    <xf numFmtId="187" fontId="54" fillId="0" borderId="0" xfId="0" applyNumberFormat="1" applyFont="1" applyFill="1" applyAlignment="1">
      <alignment horizontal="right" wrapText="1"/>
    </xf>
    <xf numFmtId="0" fontId="55" fillId="0" borderId="0" xfId="0" applyFont="1" applyFill="1" applyAlignment="1">
      <alignment horizontal="left" wrapText="1"/>
    </xf>
    <xf numFmtId="0" fontId="3" fillId="0" borderId="0" xfId="0" applyFont="1" applyFill="1"/>
    <xf numFmtId="3" fontId="0" fillId="0" borderId="16" xfId="212" applyNumberFormat="1" applyFont="1" applyFill="1" applyBorder="1" applyAlignment="1">
      <alignment horizontal="center"/>
      <protection/>
    </xf>
    <xf numFmtId="0" fontId="0" fillId="0" borderId="31" xfId="212" applyFont="1" applyFill="1" applyBorder="1">
      <alignment/>
      <protection/>
    </xf>
    <xf numFmtId="0" fontId="0" fillId="0" borderId="0" xfId="0" applyFill="1" applyAlignment="1">
      <alignment wrapText="1"/>
    </xf>
    <xf numFmtId="0" fontId="0" fillId="0" borderId="0" xfId="0" applyBorder="1" applyAlignment="1">
      <alignment horizontal="left" vertical="center" wrapText="1"/>
    </xf>
    <xf numFmtId="187" fontId="0" fillId="0" borderId="0" xfId="0" applyNumberFormat="1" applyFont="1" applyBorder="1" applyAlignment="1">
      <alignment horizontal="right" vertical="center" wrapText="1"/>
    </xf>
    <xf numFmtId="0" fontId="56" fillId="0" borderId="0" xfId="0" applyFont="1" applyAlignment="1">
      <alignment horizontal="left" wrapText="1"/>
    </xf>
    <xf numFmtId="0" fontId="0" fillId="0" borderId="17" xfId="212" applyFont="1" applyFill="1" applyBorder="1">
      <alignment/>
      <protection/>
    </xf>
    <xf numFmtId="49" fontId="44" fillId="0" borderId="44" xfId="212" applyNumberFormat="1" applyFont="1" applyBorder="1" applyAlignment="1">
      <alignment horizontal="left"/>
      <protection/>
    </xf>
    <xf numFmtId="0" fontId="46" fillId="0" borderId="28" xfId="212" applyFont="1" applyBorder="1" applyAlignment="1">
      <alignment horizontal="left"/>
      <protection/>
    </xf>
    <xf numFmtId="0" fontId="9" fillId="0" borderId="5" xfId="212" applyFont="1" applyBorder="1" applyAlignment="1">
      <alignment horizontal="left" vertical="center" wrapText="1"/>
      <protection/>
    </xf>
    <xf numFmtId="167" fontId="0" fillId="0" borderId="5" xfId="212" applyNumberFormat="1" applyBorder="1" applyAlignment="1">
      <alignment horizontal="right"/>
      <protection/>
    </xf>
    <xf numFmtId="0" fontId="0" fillId="0" borderId="17" xfId="212" applyFont="1" applyBorder="1">
      <alignment/>
      <protection/>
    </xf>
    <xf numFmtId="49" fontId="46" fillId="0" borderId="44" xfId="212" applyNumberFormat="1" applyFont="1" applyBorder="1" applyAlignment="1">
      <alignment horizontal="left"/>
      <protection/>
    </xf>
    <xf numFmtId="0" fontId="46" fillId="0" borderId="28" xfId="212" applyFont="1" applyBorder="1" applyAlignment="1">
      <alignment horizontal="left"/>
      <protection/>
    </xf>
    <xf numFmtId="0" fontId="44" fillId="0" borderId="28" xfId="212" applyFont="1" applyBorder="1" applyAlignment="1">
      <alignment horizontal="left"/>
      <protection/>
    </xf>
    <xf numFmtId="0" fontId="44" fillId="0" borderId="28" xfId="212" applyFont="1" applyBorder="1" applyAlignment="1">
      <alignment horizontal="left" vertical="top" wrapText="1"/>
      <protection/>
    </xf>
    <xf numFmtId="0" fontId="44" fillId="0" borderId="28" xfId="212" applyFont="1" applyBorder="1" applyAlignment="1">
      <alignment horizontal="left" wrapText="1"/>
      <protection/>
    </xf>
    <xf numFmtId="0" fontId="9" fillId="0" borderId="28" xfId="216" applyFont="1" applyBorder="1" applyAlignment="1">
      <alignment vertical="top" wrapText="1"/>
      <protection/>
    </xf>
    <xf numFmtId="0" fontId="9" fillId="0" borderId="28" xfId="216" applyFont="1" applyBorder="1" applyAlignment="1">
      <alignment vertical="center" wrapText="1"/>
      <protection/>
    </xf>
    <xf numFmtId="167" fontId="0" fillId="0" borderId="49" xfId="0" applyNumberFormat="1" applyBorder="1" applyAlignment="1">
      <alignment horizontal="right"/>
    </xf>
    <xf numFmtId="0" fontId="3" fillId="0" borderId="69" xfId="220" applyFont="1" applyFill="1" applyBorder="1" applyAlignment="1">
      <alignment horizontal="center"/>
      <protection/>
    </xf>
    <xf numFmtId="49" fontId="3" fillId="0" borderId="69" xfId="220" applyNumberFormat="1" applyFont="1" applyFill="1" applyBorder="1" applyAlignment="1">
      <alignment horizontal="left"/>
      <protection/>
    </xf>
    <xf numFmtId="0" fontId="3" fillId="0" borderId="69" xfId="220" applyFont="1" applyFill="1" applyBorder="1" applyAlignment="1">
      <alignment/>
      <protection/>
    </xf>
    <xf numFmtId="0" fontId="0" fillId="0" borderId="69" xfId="220" applyFill="1" applyBorder="1" applyAlignment="1">
      <alignment horizontal="center"/>
      <protection/>
    </xf>
    <xf numFmtId="0" fontId="0" fillId="0" borderId="69" xfId="220" applyNumberFormat="1" applyFill="1" applyBorder="1" applyAlignment="1">
      <alignment horizontal="right"/>
      <protection/>
    </xf>
    <xf numFmtId="0" fontId="0" fillId="0" borderId="69" xfId="220" applyNumberFormat="1" applyFill="1" applyBorder="1">
      <alignment/>
      <protection/>
    </xf>
    <xf numFmtId="0" fontId="0" fillId="0" borderId="69" xfId="220" applyFont="1" applyFill="1" applyBorder="1" applyAlignment="1">
      <alignment horizontal="center"/>
      <protection/>
    </xf>
    <xf numFmtId="49" fontId="9" fillId="0" borderId="69" xfId="220" applyNumberFormat="1" applyFont="1" applyFill="1" applyBorder="1" applyAlignment="1">
      <alignment horizontal="left"/>
      <protection/>
    </xf>
    <xf numFmtId="0" fontId="9" fillId="0" borderId="70" xfId="220" applyFont="1" applyFill="1" applyBorder="1" applyAlignment="1">
      <alignment wrapText="1"/>
      <protection/>
    </xf>
    <xf numFmtId="0" fontId="9" fillId="0" borderId="69" xfId="220" applyFont="1" applyFill="1" applyBorder="1" applyAlignment="1">
      <alignment wrapText="1"/>
      <protection/>
    </xf>
    <xf numFmtId="49" fontId="9" fillId="0" borderId="71" xfId="220" applyNumberFormat="1" applyFont="1" applyFill="1" applyBorder="1" applyAlignment="1">
      <alignment horizontal="center" shrinkToFit="1"/>
      <protection/>
    </xf>
    <xf numFmtId="4" fontId="9" fillId="0" borderId="69" xfId="220" applyNumberFormat="1" applyFont="1" applyFill="1" applyBorder="1" applyAlignment="1">
      <alignment horizontal="right"/>
      <protection/>
    </xf>
    <xf numFmtId="4" fontId="9" fillId="0" borderId="69" xfId="220" applyNumberFormat="1" applyFont="1" applyFill="1" applyBorder="1">
      <alignment/>
      <protection/>
    </xf>
    <xf numFmtId="0" fontId="29" fillId="0" borderId="69" xfId="220" applyFont="1" applyFill="1" applyBorder="1" applyAlignment="1">
      <alignment horizontal="center"/>
      <protection/>
    </xf>
    <xf numFmtId="49" fontId="38" fillId="0" borderId="69" xfId="220" applyNumberFormat="1" applyFont="1" applyFill="1" applyBorder="1" applyAlignment="1">
      <alignment horizontal="right"/>
      <protection/>
    </xf>
    <xf numFmtId="0" fontId="58" fillId="0" borderId="70" xfId="220" applyFont="1" applyFill="1" applyBorder="1" applyAlignment="1">
      <alignment horizontal="left" wrapText="1"/>
      <protection/>
    </xf>
    <xf numFmtId="0" fontId="0" fillId="0" borderId="0" xfId="0" applyFill="1" applyAlignment="1">
      <alignment horizontal="left" wrapText="1"/>
    </xf>
    <xf numFmtId="4" fontId="58" fillId="0" borderId="69" xfId="220" applyNumberFormat="1" applyFont="1" applyFill="1" applyBorder="1" applyAlignment="1">
      <alignment horizontal="right" wrapText="1"/>
      <protection/>
    </xf>
    <xf numFmtId="0" fontId="58" fillId="0" borderId="69" xfId="220" applyFont="1" applyFill="1" applyBorder="1" applyAlignment="1">
      <alignment horizontal="left" wrapText="1"/>
      <protection/>
    </xf>
    <xf numFmtId="0" fontId="58" fillId="0" borderId="69" xfId="0" applyFont="1" applyFill="1" applyBorder="1" applyAlignment="1">
      <alignment horizontal="right"/>
    </xf>
    <xf numFmtId="0" fontId="0" fillId="0" borderId="36" xfId="220" applyFill="1" applyBorder="1" applyAlignment="1">
      <alignment horizontal="center"/>
      <protection/>
    </xf>
    <xf numFmtId="49" fontId="36" fillId="0" borderId="36" xfId="220" applyNumberFormat="1" applyFont="1" applyFill="1" applyBorder="1" applyAlignment="1">
      <alignment horizontal="left"/>
      <protection/>
    </xf>
    <xf numFmtId="0" fontId="36" fillId="0" borderId="72" xfId="220" applyFont="1" applyFill="1" applyBorder="1" applyAlignment="1">
      <alignment wrapText="1"/>
      <protection/>
    </xf>
    <xf numFmtId="0" fontId="36" fillId="0" borderId="36" xfId="220" applyFont="1" applyFill="1" applyBorder="1" applyAlignment="1">
      <alignment wrapText="1"/>
      <protection/>
    </xf>
    <xf numFmtId="0" fontId="0" fillId="0" borderId="73" xfId="220" applyFill="1" applyBorder="1" applyAlignment="1">
      <alignment horizontal="center"/>
      <protection/>
    </xf>
    <xf numFmtId="4" fontId="0" fillId="0" borderId="36" xfId="220" applyNumberFormat="1" applyFill="1" applyBorder="1" applyAlignment="1">
      <alignment horizontal="right"/>
      <protection/>
    </xf>
    <xf numFmtId="4" fontId="3" fillId="0" borderId="36" xfId="220" applyNumberFormat="1" applyFont="1" applyFill="1" applyBorder="1">
      <alignment/>
      <protection/>
    </xf>
    <xf numFmtId="0" fontId="3" fillId="0" borderId="70" xfId="220" applyFont="1" applyFill="1" applyBorder="1" applyAlignment="1">
      <alignment wrapText="1"/>
      <protection/>
    </xf>
    <xf numFmtId="0" fontId="3" fillId="0" borderId="69" xfId="220" applyFont="1" applyFill="1" applyBorder="1" applyAlignment="1">
      <alignment wrapText="1"/>
      <protection/>
    </xf>
    <xf numFmtId="0" fontId="0" fillId="0" borderId="71" xfId="220" applyFill="1" applyBorder="1" applyAlignment="1">
      <alignment horizontal="center"/>
      <protection/>
    </xf>
    <xf numFmtId="49" fontId="29" fillId="0" borderId="69" xfId="220" applyNumberFormat="1" applyFont="1" applyFill="1" applyBorder="1" applyAlignment="1">
      <alignment horizontal="left"/>
      <protection/>
    </xf>
    <xf numFmtId="49" fontId="9" fillId="0" borderId="0" xfId="220" applyNumberFormat="1" applyFont="1" applyFill="1" applyBorder="1" applyAlignment="1">
      <alignment horizontal="center" shrinkToFit="1"/>
      <protection/>
    </xf>
    <xf numFmtId="0" fontId="3" fillId="0" borderId="69" xfId="220" applyFont="1" applyFill="1" applyBorder="1">
      <alignment/>
      <protection/>
    </xf>
    <xf numFmtId="0" fontId="0" fillId="0" borderId="71" xfId="220" applyNumberFormat="1" applyFill="1" applyBorder="1">
      <alignment/>
      <protection/>
    </xf>
    <xf numFmtId="0" fontId="0" fillId="0" borderId="0" xfId="0" applyFill="1" applyBorder="1" applyAlignment="1">
      <alignment horizontal="left" vertical="center" wrapText="1"/>
    </xf>
    <xf numFmtId="49" fontId="9" fillId="0" borderId="69" xfId="220" applyNumberFormat="1" applyFont="1" applyFill="1" applyBorder="1" applyAlignment="1">
      <alignment horizontal="center" shrinkToFit="1"/>
      <protection/>
    </xf>
    <xf numFmtId="4" fontId="9" fillId="0" borderId="71" xfId="220" applyNumberFormat="1" applyFont="1" applyFill="1" applyBorder="1">
      <alignment/>
      <protection/>
    </xf>
    <xf numFmtId="4" fontId="0" fillId="0" borderId="69" xfId="220" applyNumberFormat="1" applyFill="1" applyBorder="1" applyAlignment="1">
      <alignment horizontal="right"/>
      <protection/>
    </xf>
    <xf numFmtId="0" fontId="36" fillId="0" borderId="36" xfId="220" applyFont="1" applyFill="1" applyBorder="1">
      <alignment/>
      <protection/>
    </xf>
    <xf numFmtId="4" fontId="3" fillId="0" borderId="73" xfId="220" applyNumberFormat="1" applyFont="1" applyFill="1" applyBorder="1">
      <alignment/>
      <protection/>
    </xf>
    <xf numFmtId="0" fontId="0" fillId="9" borderId="74" xfId="0" applyFont="1" applyFill="1" applyBorder="1" applyAlignment="1">
      <alignment horizontal="center" vertical="center" wrapText="1"/>
    </xf>
    <xf numFmtId="49" fontId="0" fillId="9" borderId="74" xfId="0" applyNumberFormat="1" applyFont="1" applyFill="1" applyBorder="1" applyAlignment="1">
      <alignment horizontal="left" vertical="center" wrapText="1"/>
    </xf>
    <xf numFmtId="0" fontId="3" fillId="9" borderId="74" xfId="0" applyFont="1" applyFill="1" applyBorder="1" applyAlignment="1">
      <alignment horizontal="left" vertical="center" wrapText="1"/>
    </xf>
    <xf numFmtId="0" fontId="0" fillId="9" borderId="74" xfId="0" applyFill="1" applyBorder="1" applyAlignment="1">
      <alignment horizontal="left" vertical="center" wrapText="1"/>
    </xf>
    <xf numFmtId="186" fontId="0" fillId="9" borderId="74" xfId="0" applyNumberFormat="1" applyFont="1" applyFill="1" applyBorder="1" applyAlignment="1">
      <alignment horizontal="right" vertical="center" wrapText="1"/>
    </xf>
    <xf numFmtId="187" fontId="0" fillId="9" borderId="74" xfId="0" applyNumberFormat="1" applyFont="1" applyFill="1" applyBorder="1" applyAlignment="1">
      <alignment horizontal="right" vertical="center" wrapText="1"/>
    </xf>
    <xf numFmtId="0" fontId="3" fillId="9" borderId="74" xfId="0" applyFont="1" applyFill="1" applyBorder="1" applyAlignment="1">
      <alignment/>
    </xf>
    <xf numFmtId="4" fontId="9" fillId="0" borderId="71" xfId="220" applyNumberFormat="1" applyFont="1" applyFill="1" applyBorder="1" applyAlignment="1">
      <alignment horizontal="right"/>
      <protection/>
    </xf>
    <xf numFmtId="0" fontId="58" fillId="0" borderId="71" xfId="0" applyFont="1" applyFill="1" applyBorder="1" applyAlignment="1">
      <alignment horizontal="right"/>
    </xf>
    <xf numFmtId="0" fontId="33" fillId="0" borderId="0" xfId="220" applyFont="1">
      <alignment/>
      <protection/>
    </xf>
    <xf numFmtId="0" fontId="36" fillId="0" borderId="36" xfId="220" applyFont="1" applyFill="1" applyBorder="1" applyAlignment="1">
      <alignment/>
      <protection/>
    </xf>
    <xf numFmtId="0" fontId="9" fillId="0" borderId="36" xfId="220" applyFont="1" applyFill="1" applyBorder="1" applyAlignment="1">
      <alignment wrapText="1"/>
      <protection/>
    </xf>
    <xf numFmtId="4" fontId="9" fillId="0" borderId="71" xfId="220" applyNumberFormat="1" applyFont="1" applyFill="1" applyBorder="1" applyAlignment="1">
      <alignment/>
      <protection/>
    </xf>
    <xf numFmtId="0" fontId="0" fillId="0" borderId="0" xfId="0" applyFill="1" applyAlignment="1">
      <alignment/>
    </xf>
    <xf numFmtId="0" fontId="35" fillId="0" borderId="69" xfId="220" applyFont="1" applyFill="1" applyBorder="1" applyAlignment="1">
      <alignment horizontal="center"/>
      <protection/>
    </xf>
    <xf numFmtId="49" fontId="38" fillId="0" borderId="69" xfId="220" applyNumberFormat="1" applyFont="1" applyFill="1" applyBorder="1" applyAlignment="1">
      <alignment horizontal="left"/>
      <protection/>
    </xf>
    <xf numFmtId="0" fontId="38" fillId="0" borderId="69" xfId="220" applyFont="1" applyFill="1" applyBorder="1" applyAlignment="1">
      <alignment/>
      <protection/>
    </xf>
    <xf numFmtId="49" fontId="38" fillId="0" borderId="69" xfId="220" applyNumberFormat="1" applyFont="1" applyFill="1" applyBorder="1" applyAlignment="1">
      <alignment horizontal="center"/>
      <protection/>
    </xf>
    <xf numFmtId="4" fontId="38" fillId="0" borderId="69" xfId="220" applyNumberFormat="1" applyFont="1" applyFill="1" applyBorder="1" applyAlignment="1">
      <alignment horizontal="right"/>
      <protection/>
    </xf>
    <xf numFmtId="4" fontId="38" fillId="0" borderId="71" xfId="220" applyNumberFormat="1" applyFont="1" applyFill="1" applyBorder="1" applyAlignment="1">
      <alignment/>
      <protection/>
    </xf>
    <xf numFmtId="0" fontId="35" fillId="0" borderId="0" xfId="0" applyFont="1" applyFill="1" applyAlignment="1">
      <alignment/>
    </xf>
    <xf numFmtId="0" fontId="0" fillId="0" borderId="0" xfId="0" applyFont="1" applyBorder="1" applyAlignment="1">
      <alignment horizontal="center" vertical="center" wrapText="1"/>
    </xf>
    <xf numFmtId="49" fontId="0" fillId="0" borderId="0" xfId="0" applyNumberFormat="1" applyFont="1" applyBorder="1" applyAlignment="1">
      <alignment horizontal="left" vertical="center" wrapText="1"/>
    </xf>
    <xf numFmtId="186" fontId="0" fillId="0" borderId="0" xfId="0" applyNumberFormat="1" applyFont="1" applyBorder="1" applyAlignment="1">
      <alignment horizontal="right" vertical="center" wrapText="1"/>
    </xf>
    <xf numFmtId="4" fontId="3" fillId="9" borderId="74" xfId="0" applyNumberFormat="1" applyFont="1" applyFill="1" applyBorder="1" applyAlignment="1">
      <alignment/>
    </xf>
    <xf numFmtId="0" fontId="0" fillId="0" borderId="75" xfId="0" applyBorder="1" applyAlignment="1">
      <alignment horizontal="left" vertical="center" wrapText="1"/>
    </xf>
    <xf numFmtId="0" fontId="1" fillId="0" borderId="0" xfId="213">
      <alignment/>
      <protection/>
    </xf>
    <xf numFmtId="0" fontId="3" fillId="8" borderId="23" xfId="213" applyFont="1" applyFill="1" applyBorder="1" applyAlignment="1">
      <alignment horizontal="center"/>
      <protection/>
    </xf>
    <xf numFmtId="167" fontId="3" fillId="8" borderId="76" xfId="213" applyNumberFormat="1" applyFont="1" applyFill="1" applyBorder="1" applyAlignment="1">
      <alignment horizontal="center"/>
      <protection/>
    </xf>
    <xf numFmtId="0" fontId="3" fillId="8" borderId="77" xfId="213" applyFont="1" applyFill="1" applyBorder="1" applyAlignment="1">
      <alignment horizontal="center" wrapText="1"/>
      <protection/>
    </xf>
    <xf numFmtId="0" fontId="3" fillId="8" borderId="12" xfId="213" applyFont="1" applyFill="1" applyBorder="1" applyAlignment="1">
      <alignment horizontal="center"/>
      <protection/>
    </xf>
    <xf numFmtId="0" fontId="17" fillId="8" borderId="12" xfId="213" applyFont="1" applyFill="1" applyBorder="1" applyAlignment="1">
      <alignment horizontal="left"/>
      <protection/>
    </xf>
    <xf numFmtId="0" fontId="3" fillId="8" borderId="12" xfId="213" applyFont="1" applyFill="1" applyBorder="1" applyAlignment="1">
      <alignment horizontal="center" vertical="center" wrapText="1"/>
      <protection/>
    </xf>
    <xf numFmtId="0" fontId="3" fillId="8" borderId="31" xfId="213" applyFont="1" applyFill="1" applyBorder="1" applyAlignment="1">
      <alignment horizontal="center" vertical="center"/>
      <protection/>
    </xf>
    <xf numFmtId="0" fontId="3" fillId="8" borderId="24" xfId="213" applyFont="1" applyFill="1" applyBorder="1" applyAlignment="1">
      <alignment horizontal="center" wrapText="1"/>
      <protection/>
    </xf>
    <xf numFmtId="0" fontId="17" fillId="8" borderId="3" xfId="213" applyFont="1" applyFill="1" applyBorder="1" applyAlignment="1">
      <alignment horizontal="left"/>
      <protection/>
    </xf>
    <xf numFmtId="0" fontId="3" fillId="8" borderId="23" xfId="213" applyFont="1" applyFill="1" applyBorder="1" applyAlignment="1">
      <alignment horizontal="center" vertical="center"/>
      <protection/>
    </xf>
    <xf numFmtId="0" fontId="3" fillId="8" borderId="23" xfId="213" applyFont="1" applyFill="1" applyBorder="1" applyAlignment="1">
      <alignment horizontal="center" vertical="center" wrapText="1"/>
      <protection/>
    </xf>
    <xf numFmtId="0" fontId="3" fillId="8" borderId="25" xfId="213" applyFont="1" applyFill="1" applyBorder="1" applyAlignment="1">
      <alignment horizontal="center" vertical="center"/>
      <protection/>
    </xf>
    <xf numFmtId="3" fontId="1" fillId="0" borderId="41" xfId="213" applyNumberFormat="1" applyFont="1" applyFill="1" applyBorder="1" applyAlignment="1">
      <alignment horizontal="center"/>
      <protection/>
    </xf>
    <xf numFmtId="49" fontId="1" fillId="0" borderId="42" xfId="213" applyNumberFormat="1" applyFont="1" applyFill="1" applyBorder="1" applyAlignment="1">
      <alignment horizontal="left" vertical="center" wrapText="1"/>
      <protection/>
    </xf>
    <xf numFmtId="0" fontId="1" fillId="0" borderId="42" xfId="213" applyFont="1" applyFill="1" applyBorder="1" applyAlignment="1">
      <alignment vertical="center" wrapText="1"/>
      <protection/>
    </xf>
    <xf numFmtId="0" fontId="1" fillId="0" borderId="42" xfId="213" applyFont="1" applyBorder="1" applyAlignment="1">
      <alignment horizontal="center" vertical="center" wrapText="1"/>
      <protection/>
    </xf>
    <xf numFmtId="167" fontId="1" fillId="0" borderId="42" xfId="213" applyNumberFormat="1" applyFill="1" applyBorder="1" applyAlignment="1">
      <alignment horizontal="center" vertical="center"/>
      <protection/>
    </xf>
    <xf numFmtId="0" fontId="1" fillId="0" borderId="43" xfId="213" applyFont="1" applyFill="1" applyBorder="1">
      <alignment/>
      <protection/>
    </xf>
    <xf numFmtId="0" fontId="1" fillId="0" borderId="0" xfId="213" applyFill="1">
      <alignment/>
      <protection/>
    </xf>
    <xf numFmtId="3" fontId="1" fillId="0" borderId="44" xfId="213" applyNumberFormat="1" applyFont="1" applyFill="1" applyBorder="1" applyAlignment="1">
      <alignment horizontal="center"/>
      <protection/>
    </xf>
    <xf numFmtId="49" fontId="1" fillId="0" borderId="28" xfId="213" applyNumberFormat="1" applyFont="1" applyFill="1" applyBorder="1" applyAlignment="1">
      <alignment horizontal="left" vertical="center" wrapText="1"/>
      <protection/>
    </xf>
    <xf numFmtId="0" fontId="1" fillId="0" borderId="28" xfId="213" applyFont="1" applyFill="1" applyBorder="1" applyAlignment="1">
      <alignment vertical="center" wrapText="1"/>
      <protection/>
    </xf>
    <xf numFmtId="0" fontId="1" fillId="0" borderId="28" xfId="213" applyFont="1" applyBorder="1" applyAlignment="1">
      <alignment horizontal="center" vertical="center" wrapText="1"/>
      <protection/>
    </xf>
    <xf numFmtId="167" fontId="1" fillId="0" borderId="28" xfId="213" applyNumberFormat="1" applyFill="1" applyBorder="1" applyAlignment="1">
      <alignment horizontal="center" vertical="center"/>
      <protection/>
    </xf>
    <xf numFmtId="0" fontId="1" fillId="0" borderId="45" xfId="213" applyFont="1" applyFill="1" applyBorder="1">
      <alignment/>
      <protection/>
    </xf>
    <xf numFmtId="3" fontId="0" fillId="0" borderId="44" xfId="213" applyNumberFormat="1" applyFont="1" applyFill="1" applyBorder="1" applyAlignment="1">
      <alignment horizontal="center"/>
      <protection/>
    </xf>
    <xf numFmtId="167" fontId="0" fillId="0" borderId="28" xfId="213" applyNumberFormat="1" applyFont="1" applyFill="1" applyBorder="1" applyAlignment="1">
      <alignment horizontal="center" vertical="center"/>
      <protection/>
    </xf>
    <xf numFmtId="0" fontId="0" fillId="0" borderId="45" xfId="213" applyFont="1" applyFill="1" applyBorder="1">
      <alignment/>
      <protection/>
    </xf>
    <xf numFmtId="0" fontId="0" fillId="0" borderId="0" xfId="213" applyFont="1" applyFill="1">
      <alignment/>
      <protection/>
    </xf>
    <xf numFmtId="0" fontId="0" fillId="0" borderId="0" xfId="213" applyFont="1">
      <alignment/>
      <protection/>
    </xf>
    <xf numFmtId="0" fontId="0" fillId="0" borderId="28" xfId="213" applyFont="1" applyFill="1" applyBorder="1" applyAlignment="1">
      <alignment vertical="center" wrapText="1"/>
      <protection/>
    </xf>
    <xf numFmtId="3" fontId="18" fillId="0" borderId="44" xfId="213" applyNumberFormat="1" applyFont="1" applyFill="1" applyBorder="1" applyAlignment="1">
      <alignment horizontal="center"/>
      <protection/>
    </xf>
    <xf numFmtId="0" fontId="18" fillId="0" borderId="45" xfId="213" applyFont="1" applyFill="1" applyBorder="1">
      <alignment/>
      <protection/>
    </xf>
    <xf numFmtId="0" fontId="18" fillId="0" borderId="0" xfId="213" applyFont="1">
      <alignment/>
      <protection/>
    </xf>
    <xf numFmtId="0" fontId="1" fillId="0" borderId="28" xfId="213" applyFont="1" applyFill="1" applyBorder="1" applyAlignment="1">
      <alignment horizontal="center" vertical="center" wrapText="1"/>
      <protection/>
    </xf>
    <xf numFmtId="0" fontId="1" fillId="0" borderId="28" xfId="213" applyFill="1" applyBorder="1" applyAlignment="1">
      <alignment vertical="center" wrapText="1"/>
      <protection/>
    </xf>
    <xf numFmtId="49" fontId="0" fillId="0" borderId="28" xfId="213" applyNumberFormat="1" applyFont="1" applyFill="1" applyBorder="1" applyAlignment="1">
      <alignment horizontal="left" vertical="center" wrapText="1"/>
      <protection/>
    </xf>
    <xf numFmtId="49" fontId="1" fillId="0" borderId="28" xfId="213" applyNumberFormat="1" applyFill="1" applyBorder="1" applyAlignment="1">
      <alignment horizontal="left" vertical="center" wrapText="1"/>
      <protection/>
    </xf>
    <xf numFmtId="0" fontId="1" fillId="0" borderId="44" xfId="213" applyFill="1" applyBorder="1">
      <alignment/>
      <protection/>
    </xf>
    <xf numFmtId="0" fontId="1" fillId="0" borderId="45" xfId="213" applyFill="1" applyBorder="1">
      <alignment/>
      <protection/>
    </xf>
    <xf numFmtId="0" fontId="1" fillId="0" borderId="0" xfId="213" applyFont="1" applyAlignment="1">
      <alignment horizontal="left"/>
      <protection/>
    </xf>
    <xf numFmtId="0" fontId="3" fillId="8" borderId="78" xfId="213" applyFont="1" applyFill="1" applyBorder="1" applyAlignment="1">
      <alignment horizontal="center" wrapText="1"/>
      <protection/>
    </xf>
    <xf numFmtId="0" fontId="3" fillId="8" borderId="79" xfId="213" applyFont="1" applyFill="1" applyBorder="1" applyAlignment="1">
      <alignment horizontal="center"/>
      <protection/>
    </xf>
    <xf numFmtId="0" fontId="16" fillId="8" borderId="79" xfId="213" applyFont="1" applyFill="1" applyBorder="1" applyAlignment="1">
      <alignment horizontal="left" wrapText="1"/>
      <protection/>
    </xf>
    <xf numFmtId="0" fontId="3" fillId="8" borderId="79" xfId="213" applyFont="1" applyFill="1" applyBorder="1" applyAlignment="1">
      <alignment horizontal="center" vertical="center"/>
      <protection/>
    </xf>
    <xf numFmtId="0" fontId="3" fillId="8" borderId="79" xfId="213" applyFont="1" applyFill="1" applyBorder="1" applyAlignment="1">
      <alignment horizontal="center" vertical="center" wrapText="1"/>
      <protection/>
    </xf>
    <xf numFmtId="167" fontId="3" fillId="8" borderId="79" xfId="213" applyNumberFormat="1" applyFont="1" applyFill="1" applyBorder="1" applyAlignment="1">
      <alignment horizontal="center"/>
      <protection/>
    </xf>
    <xf numFmtId="0" fontId="3" fillId="8" borderId="80" xfId="213" applyFont="1" applyFill="1" applyBorder="1" applyAlignment="1">
      <alignment horizontal="center" vertical="center"/>
      <protection/>
    </xf>
    <xf numFmtId="3" fontId="3" fillId="8" borderId="81" xfId="213" applyNumberFormat="1" applyFont="1" applyFill="1" applyBorder="1" applyAlignment="1">
      <alignment horizontal="center"/>
      <protection/>
    </xf>
    <xf numFmtId="0" fontId="3" fillId="8" borderId="82" xfId="213" applyFont="1" applyFill="1" applyBorder="1" applyAlignment="1">
      <alignment horizontal="left"/>
      <protection/>
    </xf>
    <xf numFmtId="0" fontId="16" fillId="8" borderId="82" xfId="213" applyFont="1" applyFill="1" applyBorder="1" applyAlignment="1">
      <alignment horizontal="left" wrapText="1"/>
      <protection/>
    </xf>
    <xf numFmtId="0" fontId="3" fillId="8" borderId="82" xfId="213" applyFont="1" applyFill="1" applyBorder="1" applyAlignment="1">
      <alignment horizontal="left" wrapText="1"/>
      <protection/>
    </xf>
    <xf numFmtId="167" fontId="3" fillId="8" borderId="82" xfId="213" applyNumberFormat="1" applyFont="1" applyFill="1" applyBorder="1" applyAlignment="1">
      <alignment horizontal="right"/>
      <protection/>
    </xf>
    <xf numFmtId="0" fontId="3" fillId="8" borderId="83" xfId="213" applyFont="1" applyFill="1" applyBorder="1">
      <alignment/>
      <protection/>
    </xf>
    <xf numFmtId="0" fontId="3" fillId="0" borderId="0" xfId="213" applyFont="1">
      <alignment/>
      <protection/>
    </xf>
    <xf numFmtId="3" fontId="3" fillId="8" borderId="84" xfId="213" applyNumberFormat="1" applyFont="1" applyFill="1" applyBorder="1" applyAlignment="1">
      <alignment horizontal="center"/>
      <protection/>
    </xf>
    <xf numFmtId="0" fontId="3" fillId="8" borderId="23" xfId="213" applyFont="1" applyFill="1" applyBorder="1" applyAlignment="1">
      <alignment horizontal="left"/>
      <protection/>
    </xf>
    <xf numFmtId="0" fontId="16" fillId="8" borderId="23" xfId="213" applyFont="1" applyFill="1" applyBorder="1" applyAlignment="1">
      <alignment horizontal="left" wrapText="1"/>
      <protection/>
    </xf>
    <xf numFmtId="0" fontId="3" fillId="8" borderId="23" xfId="213" applyFont="1" applyFill="1" applyBorder="1" applyAlignment="1">
      <alignment horizontal="left" wrapText="1"/>
      <protection/>
    </xf>
    <xf numFmtId="167" fontId="3" fillId="8" borderId="23" xfId="213" applyNumberFormat="1" applyFont="1" applyFill="1" applyBorder="1" applyAlignment="1">
      <alignment horizontal="right"/>
      <protection/>
    </xf>
    <xf numFmtId="0" fontId="3" fillId="8" borderId="60" xfId="213" applyFont="1" applyFill="1" applyBorder="1">
      <alignment/>
      <protection/>
    </xf>
    <xf numFmtId="0" fontId="1" fillId="0" borderId="46" xfId="213" applyFont="1" applyBorder="1" applyAlignment="1">
      <alignment horizontal="left" wrapText="1"/>
      <protection/>
    </xf>
    <xf numFmtId="49" fontId="1" fillId="0" borderId="47" xfId="213" applyNumberFormat="1" applyFont="1" applyFill="1" applyBorder="1" applyAlignment="1">
      <alignment horizontal="left" vertical="center" wrapText="1"/>
      <protection/>
    </xf>
    <xf numFmtId="0" fontId="1" fillId="0" borderId="47" xfId="213" applyBorder="1">
      <alignment/>
      <protection/>
    </xf>
    <xf numFmtId="0" fontId="1" fillId="0" borderId="47" xfId="213" applyFont="1" applyFill="1" applyBorder="1" applyAlignment="1">
      <alignment horizontal="center" vertical="center" wrapText="1"/>
      <protection/>
    </xf>
    <xf numFmtId="167" fontId="1" fillId="0" borderId="47" xfId="213" applyNumberFormat="1" applyFill="1" applyBorder="1" applyAlignment="1">
      <alignment horizontal="center" vertical="center"/>
      <protection/>
    </xf>
    <xf numFmtId="0" fontId="1" fillId="0" borderId="48" xfId="213" applyFont="1" applyFill="1" applyBorder="1">
      <alignment/>
      <protection/>
    </xf>
    <xf numFmtId="0" fontId="1" fillId="0" borderId="0" xfId="214">
      <alignment/>
      <protection/>
    </xf>
    <xf numFmtId="0" fontId="1" fillId="0" borderId="0" xfId="214" applyFill="1">
      <alignment/>
      <protection/>
    </xf>
    <xf numFmtId="3" fontId="3" fillId="11" borderId="44" xfId="214" applyNumberFormat="1" applyFont="1" applyFill="1" applyBorder="1" applyAlignment="1">
      <alignment horizontal="center"/>
      <protection/>
    </xf>
    <xf numFmtId="0" fontId="3" fillId="11" borderId="28" xfId="214" applyFont="1" applyFill="1" applyBorder="1" applyAlignment="1">
      <alignment horizontal="left"/>
      <protection/>
    </xf>
    <xf numFmtId="0" fontId="17" fillId="11" borderId="12" xfId="214" applyFont="1" applyFill="1" applyBorder="1" applyAlignment="1">
      <alignment horizontal="left"/>
      <protection/>
    </xf>
    <xf numFmtId="0" fontId="1" fillId="11" borderId="28" xfId="214" applyFont="1" applyFill="1" applyBorder="1" applyAlignment="1">
      <alignment horizontal="center" vertical="center" wrapText="1"/>
      <protection/>
    </xf>
    <xf numFmtId="167" fontId="3" fillId="11" borderId="12" xfId="214" applyNumberFormat="1" applyFont="1" applyFill="1" applyBorder="1" applyAlignment="1">
      <alignment horizontal="right"/>
      <protection/>
    </xf>
    <xf numFmtId="0" fontId="3" fillId="11" borderId="45" xfId="214" applyFont="1" applyFill="1" applyBorder="1">
      <alignment/>
      <protection/>
    </xf>
    <xf numFmtId="0" fontId="3" fillId="0" borderId="0" xfId="214" applyFont="1" applyFill="1">
      <alignment/>
      <protection/>
    </xf>
    <xf numFmtId="0" fontId="3" fillId="11" borderId="44" xfId="214" applyFont="1" applyFill="1" applyBorder="1">
      <alignment/>
      <protection/>
    </xf>
    <xf numFmtId="0" fontId="1" fillId="0" borderId="44" xfId="214" applyFill="1" applyBorder="1">
      <alignment/>
      <protection/>
    </xf>
    <xf numFmtId="49" fontId="1" fillId="0" borderId="28" xfId="214" applyNumberFormat="1" applyFont="1" applyFill="1" applyBorder="1" applyAlignment="1">
      <alignment horizontal="left" vertical="center" wrapText="1"/>
      <protection/>
    </xf>
    <xf numFmtId="0" fontId="1" fillId="0" borderId="28" xfId="214" applyFont="1" applyFill="1" applyBorder="1" applyAlignment="1">
      <alignment vertical="center" wrapText="1"/>
      <protection/>
    </xf>
    <xf numFmtId="0" fontId="1" fillId="0" borderId="28" xfId="214" applyFont="1" applyBorder="1" applyAlignment="1">
      <alignment horizontal="center" vertical="center" wrapText="1"/>
      <protection/>
    </xf>
    <xf numFmtId="167" fontId="1" fillId="0" borderId="28" xfId="214" applyNumberFormat="1" applyFill="1" applyBorder="1" applyAlignment="1">
      <alignment horizontal="center" vertical="center"/>
      <protection/>
    </xf>
    <xf numFmtId="0" fontId="1" fillId="0" borderId="45" xfId="214" applyFill="1" applyBorder="1">
      <alignment/>
      <protection/>
    </xf>
    <xf numFmtId="0" fontId="1" fillId="0" borderId="28" xfId="214" applyFill="1" applyBorder="1" applyAlignment="1">
      <alignment vertical="center" wrapText="1"/>
      <protection/>
    </xf>
    <xf numFmtId="49" fontId="1" fillId="0" borderId="28" xfId="214" applyNumberFormat="1" applyFill="1" applyBorder="1" applyAlignment="1">
      <alignment horizontal="left" vertical="center" wrapText="1"/>
      <protection/>
    </xf>
    <xf numFmtId="0" fontId="1" fillId="0" borderId="46" xfId="214" applyFill="1" applyBorder="1">
      <alignment/>
      <protection/>
    </xf>
    <xf numFmtId="49" fontId="1" fillId="0" borderId="47" xfId="214" applyNumberFormat="1" applyFont="1" applyFill="1" applyBorder="1" applyAlignment="1">
      <alignment horizontal="left" vertical="center" wrapText="1"/>
      <protection/>
    </xf>
    <xf numFmtId="0" fontId="1" fillId="0" borderId="47" xfId="214" applyFont="1" applyFill="1" applyBorder="1" applyAlignment="1">
      <alignment vertical="center" wrapText="1"/>
      <protection/>
    </xf>
    <xf numFmtId="0" fontId="1" fillId="0" borderId="47" xfId="214" applyFont="1" applyBorder="1" applyAlignment="1">
      <alignment horizontal="center" vertical="center" wrapText="1"/>
      <protection/>
    </xf>
    <xf numFmtId="167" fontId="1" fillId="0" borderId="47" xfId="214" applyNumberFormat="1" applyFill="1" applyBorder="1" applyAlignment="1">
      <alignment horizontal="center" vertical="center"/>
      <protection/>
    </xf>
    <xf numFmtId="0" fontId="1" fillId="0" borderId="48" xfId="214" applyFill="1" applyBorder="1">
      <alignment/>
      <protection/>
    </xf>
    <xf numFmtId="3" fontId="0" fillId="0" borderId="16" xfId="152" applyNumberFormat="1" applyFont="1" applyBorder="1" applyAlignment="1">
      <alignment horizontal="center"/>
      <protection/>
    </xf>
    <xf numFmtId="0" fontId="0" fillId="0" borderId="14" xfId="152" applyFont="1" applyBorder="1" applyAlignment="1">
      <alignment horizontal="center"/>
      <protection/>
    </xf>
    <xf numFmtId="0" fontId="0" fillId="0" borderId="5" xfId="152" applyFont="1" applyBorder="1" applyAlignment="1">
      <alignment horizontal="left" vertical="center" wrapText="1"/>
      <protection/>
    </xf>
    <xf numFmtId="0" fontId="0" fillId="0" borderId="5" xfId="152" applyFont="1" applyBorder="1" applyAlignment="1">
      <alignment horizontal="center"/>
      <protection/>
    </xf>
    <xf numFmtId="4" fontId="0" fillId="0" borderId="5" xfId="152" applyNumberFormat="1" applyBorder="1">
      <alignment/>
      <protection/>
    </xf>
    <xf numFmtId="167" fontId="0" fillId="0" borderId="85" xfId="152" applyNumberFormat="1" applyBorder="1" applyAlignment="1">
      <alignment/>
      <protection/>
    </xf>
    <xf numFmtId="0" fontId="0" fillId="0" borderId="15" xfId="152" applyFont="1" applyBorder="1">
      <alignment/>
      <protection/>
    </xf>
    <xf numFmtId="3" fontId="3" fillId="0" borderId="16" xfId="152" applyNumberFormat="1" applyFont="1" applyFill="1" applyBorder="1" applyAlignment="1">
      <alignment horizontal="center"/>
      <protection/>
    </xf>
    <xf numFmtId="0" fontId="0" fillId="0" borderId="12" xfId="152" applyFont="1" applyFill="1" applyBorder="1" applyAlignment="1">
      <alignment horizontal="center"/>
      <protection/>
    </xf>
    <xf numFmtId="0" fontId="3" fillId="0" borderId="5" xfId="152" applyFont="1" applyFill="1" applyBorder="1" applyAlignment="1">
      <alignment horizontal="left" vertical="center" wrapText="1"/>
      <protection/>
    </xf>
    <xf numFmtId="0" fontId="0" fillId="0" borderId="5" xfId="152" applyFont="1" applyFill="1" applyBorder="1" applyAlignment="1">
      <alignment horizontal="left" vertical="center" wrapText="1"/>
      <protection/>
    </xf>
    <xf numFmtId="0" fontId="0" fillId="0" borderId="5" xfId="152" applyFont="1" applyFill="1" applyBorder="1" applyAlignment="1">
      <alignment horizontal="center"/>
      <protection/>
    </xf>
    <xf numFmtId="4" fontId="0" fillId="0" borderId="5" xfId="152" applyNumberFormat="1" applyFill="1" applyBorder="1">
      <alignment/>
      <protection/>
    </xf>
    <xf numFmtId="167" fontId="0" fillId="0" borderId="86" xfId="152" applyNumberFormat="1" applyFill="1" applyBorder="1" applyAlignment="1">
      <alignment/>
      <protection/>
    </xf>
    <xf numFmtId="0" fontId="0" fillId="0" borderId="68" xfId="152" applyFont="1" applyFill="1" applyBorder="1">
      <alignment/>
      <protection/>
    </xf>
    <xf numFmtId="3" fontId="0" fillId="0" borderId="16" xfId="152" applyNumberFormat="1" applyFont="1" applyFill="1" applyBorder="1" applyAlignment="1">
      <alignment horizontal="center"/>
      <protection/>
    </xf>
    <xf numFmtId="4" fontId="3" fillId="0" borderId="5" xfId="152" applyNumberFormat="1" applyFont="1" applyFill="1" applyBorder="1">
      <alignment/>
      <protection/>
    </xf>
    <xf numFmtId="167" fontId="0" fillId="0" borderId="87" xfId="152" applyNumberFormat="1" applyFill="1" applyBorder="1" applyAlignment="1">
      <alignment/>
      <protection/>
    </xf>
    <xf numFmtId="0" fontId="0" fillId="0" borderId="17" xfId="152" applyFill="1" applyBorder="1" applyAlignment="1">
      <alignment wrapText="1"/>
      <protection/>
    </xf>
    <xf numFmtId="0" fontId="0" fillId="0" borderId="5" xfId="152" applyFill="1" applyBorder="1" applyAlignment="1">
      <alignment horizontal="center"/>
      <protection/>
    </xf>
    <xf numFmtId="0" fontId="0" fillId="0" borderId="31" xfId="152" applyFont="1" applyFill="1" applyBorder="1">
      <alignment/>
      <protection/>
    </xf>
    <xf numFmtId="0" fontId="0" fillId="0" borderId="5" xfId="152" applyFill="1" applyBorder="1" applyAlignment="1">
      <alignment horizontal="left" vertical="center" wrapText="1"/>
      <protection/>
    </xf>
    <xf numFmtId="0" fontId="0" fillId="0" borderId="0" xfId="152">
      <alignment/>
      <protection/>
    </xf>
    <xf numFmtId="49" fontId="0" fillId="0" borderId="16" xfId="152" applyNumberFormat="1" applyFill="1" applyBorder="1" applyAlignment="1">
      <alignment horizontal="center"/>
      <protection/>
    </xf>
    <xf numFmtId="3" fontId="0" fillId="0" borderId="16" xfId="169" applyNumberFormat="1" applyFont="1" applyBorder="1" applyAlignment="1">
      <alignment horizontal="center"/>
      <protection/>
    </xf>
    <xf numFmtId="0" fontId="0" fillId="0" borderId="14" xfId="169" applyFont="1" applyBorder="1" applyAlignment="1">
      <alignment horizontal="center"/>
      <protection/>
    </xf>
    <xf numFmtId="0" fontId="0" fillId="0" borderId="5" xfId="169" applyFont="1" applyBorder="1" applyAlignment="1">
      <alignment horizontal="left" vertical="center" wrapText="1"/>
      <protection/>
    </xf>
    <xf numFmtId="0" fontId="0" fillId="0" borderId="5" xfId="169" applyFont="1" applyBorder="1" applyAlignment="1">
      <alignment horizontal="center"/>
      <protection/>
    </xf>
    <xf numFmtId="4" fontId="0" fillId="0" borderId="5" xfId="169" applyNumberFormat="1" applyBorder="1">
      <alignment/>
      <protection/>
    </xf>
    <xf numFmtId="167" fontId="3" fillId="0" borderId="85" xfId="169" applyNumberFormat="1" applyFont="1" applyBorder="1" applyAlignment="1">
      <alignment horizontal="right"/>
      <protection/>
    </xf>
    <xf numFmtId="0" fontId="0" fillId="0" borderId="15" xfId="169" applyFont="1" applyBorder="1">
      <alignment/>
      <protection/>
    </xf>
    <xf numFmtId="3" fontId="3" fillId="0" borderId="16" xfId="169" applyNumberFormat="1" applyFont="1" applyFill="1" applyBorder="1" applyAlignment="1">
      <alignment horizontal="center"/>
      <protection/>
    </xf>
    <xf numFmtId="0" fontId="0" fillId="0" borderId="12" xfId="169" applyFont="1" applyFill="1" applyBorder="1" applyAlignment="1">
      <alignment horizontal="center"/>
      <protection/>
    </xf>
    <xf numFmtId="0" fontId="3" fillId="0" borderId="5" xfId="169" applyFont="1" applyFill="1" applyBorder="1" applyAlignment="1">
      <alignment horizontal="left" vertical="center" wrapText="1"/>
      <protection/>
    </xf>
    <xf numFmtId="0" fontId="0" fillId="0" borderId="5" xfId="169" applyFill="1" applyBorder="1" applyAlignment="1">
      <alignment horizontal="left" vertical="center" wrapText="1"/>
      <protection/>
    </xf>
    <xf numFmtId="0" fontId="0" fillId="0" borderId="5" xfId="169" applyFont="1" applyFill="1" applyBorder="1" applyAlignment="1">
      <alignment horizontal="center"/>
      <protection/>
    </xf>
    <xf numFmtId="4" fontId="0" fillId="0" borderId="5" xfId="169" applyNumberFormat="1" applyFill="1" applyBorder="1">
      <alignment/>
      <protection/>
    </xf>
    <xf numFmtId="167" fontId="0" fillId="0" borderId="86" xfId="169" applyNumberFormat="1" applyFill="1" applyBorder="1" applyAlignment="1">
      <alignment horizontal="right"/>
      <protection/>
    </xf>
    <xf numFmtId="0" fontId="0" fillId="0" borderId="68" xfId="169" applyFont="1" applyFill="1" applyBorder="1">
      <alignment/>
      <protection/>
    </xf>
    <xf numFmtId="3" fontId="0" fillId="0" borderId="16" xfId="169" applyNumberFormat="1" applyFont="1" applyFill="1" applyBorder="1" applyAlignment="1">
      <alignment horizontal="center"/>
      <protection/>
    </xf>
    <xf numFmtId="4" fontId="3" fillId="0" borderId="5" xfId="169" applyNumberFormat="1" applyFont="1" applyFill="1" applyBorder="1">
      <alignment/>
      <protection/>
    </xf>
    <xf numFmtId="0" fontId="0" fillId="0" borderId="31" xfId="169" applyFill="1" applyBorder="1" applyAlignment="1">
      <alignment wrapText="1"/>
      <protection/>
    </xf>
    <xf numFmtId="0" fontId="0" fillId="0" borderId="31" xfId="169" applyFont="1" applyFill="1" applyBorder="1">
      <alignment/>
      <protection/>
    </xf>
    <xf numFmtId="0" fontId="0" fillId="0" borderId="5" xfId="169" applyFill="1" applyBorder="1" applyAlignment="1">
      <alignment horizontal="center"/>
      <protection/>
    </xf>
    <xf numFmtId="0" fontId="0" fillId="0" borderId="5" xfId="169" applyFont="1" applyFill="1" applyBorder="1" applyAlignment="1">
      <alignment horizontal="left" vertical="center" wrapText="1"/>
      <protection/>
    </xf>
    <xf numFmtId="0" fontId="0" fillId="0" borderId="0" xfId="169">
      <alignment/>
      <protection/>
    </xf>
    <xf numFmtId="49" fontId="0" fillId="0" borderId="16" xfId="169" applyNumberFormat="1" applyFill="1" applyBorder="1" applyAlignment="1">
      <alignment horizontal="center"/>
      <protection/>
    </xf>
    <xf numFmtId="3" fontId="0" fillId="0" borderId="16" xfId="165" applyNumberFormat="1" applyFont="1" applyBorder="1" applyAlignment="1">
      <alignment horizontal="center"/>
      <protection/>
    </xf>
    <xf numFmtId="0" fontId="0" fillId="0" borderId="14" xfId="165" applyFont="1" applyBorder="1" applyAlignment="1">
      <alignment horizontal="center"/>
      <protection/>
    </xf>
    <xf numFmtId="0" fontId="0" fillId="0" borderId="5" xfId="165" applyFont="1" applyBorder="1" applyAlignment="1">
      <alignment horizontal="left" vertical="center" wrapText="1"/>
      <protection/>
    </xf>
    <xf numFmtId="0" fontId="0" fillId="0" borderId="5" xfId="165" applyFont="1" applyBorder="1" applyAlignment="1">
      <alignment horizontal="center"/>
      <protection/>
    </xf>
    <xf numFmtId="4" fontId="0" fillId="0" borderId="5" xfId="165" applyNumberFormat="1" applyBorder="1">
      <alignment/>
      <protection/>
    </xf>
    <xf numFmtId="167" fontId="0" fillId="0" borderId="85" xfId="165" applyNumberFormat="1" applyBorder="1" applyAlignment="1">
      <alignment/>
      <protection/>
    </xf>
    <xf numFmtId="0" fontId="0" fillId="0" borderId="15" xfId="165" applyFont="1" applyBorder="1">
      <alignment/>
      <protection/>
    </xf>
    <xf numFmtId="3" fontId="3" fillId="0" borderId="16" xfId="165" applyNumberFormat="1" applyFont="1" applyFill="1" applyBorder="1" applyAlignment="1">
      <alignment horizontal="center"/>
      <protection/>
    </xf>
    <xf numFmtId="0" fontId="0" fillId="0" borderId="12" xfId="165" applyFont="1" applyFill="1" applyBorder="1" applyAlignment="1">
      <alignment horizontal="center"/>
      <protection/>
    </xf>
    <xf numFmtId="0" fontId="3" fillId="0" borderId="5" xfId="165" applyFont="1" applyFill="1" applyBorder="1" applyAlignment="1">
      <alignment horizontal="left" vertical="center" wrapText="1"/>
      <protection/>
    </xf>
    <xf numFmtId="0" fontId="0" fillId="0" borderId="5" xfId="165" applyFont="1" applyFill="1" applyBorder="1" applyAlignment="1">
      <alignment horizontal="center"/>
      <protection/>
    </xf>
    <xf numFmtId="4" fontId="0" fillId="0" borderId="5" xfId="165" applyNumberFormat="1" applyFill="1" applyBorder="1">
      <alignment/>
      <protection/>
    </xf>
    <xf numFmtId="167" fontId="0" fillId="0" borderId="86" xfId="165" applyNumberFormat="1" applyFill="1" applyBorder="1" applyAlignment="1">
      <alignment/>
      <protection/>
    </xf>
    <xf numFmtId="0" fontId="0" fillId="0" borderId="68" xfId="165" applyFont="1" applyFill="1" applyBorder="1">
      <alignment/>
      <protection/>
    </xf>
    <xf numFmtId="3" fontId="0" fillId="0" borderId="16" xfId="165" applyNumberFormat="1" applyFont="1" applyFill="1" applyBorder="1" applyAlignment="1">
      <alignment horizontal="center"/>
      <protection/>
    </xf>
    <xf numFmtId="4" fontId="3" fillId="0" borderId="5" xfId="165" applyNumberFormat="1" applyFont="1" applyFill="1" applyBorder="1">
      <alignment/>
      <protection/>
    </xf>
    <xf numFmtId="167" fontId="0" fillId="0" borderId="87" xfId="165" applyNumberFormat="1" applyFill="1" applyBorder="1" applyAlignment="1">
      <alignment/>
      <protection/>
    </xf>
    <xf numFmtId="0" fontId="0" fillId="0" borderId="31" xfId="165" applyFill="1" applyBorder="1" applyAlignment="1">
      <alignment wrapText="1"/>
      <protection/>
    </xf>
    <xf numFmtId="0" fontId="0" fillId="0" borderId="31" xfId="165" applyFont="1" applyFill="1" applyBorder="1">
      <alignment/>
      <protection/>
    </xf>
    <xf numFmtId="0" fontId="0" fillId="0" borderId="5" xfId="165" applyFill="1" applyBorder="1" applyAlignment="1">
      <alignment horizontal="center"/>
      <protection/>
    </xf>
    <xf numFmtId="0" fontId="9" fillId="0" borderId="0" xfId="216" applyFont="1" applyBorder="1" applyAlignment="1">
      <alignment vertical="top" wrapText="1"/>
      <protection/>
    </xf>
    <xf numFmtId="0" fontId="0" fillId="0" borderId="5" xfId="165" applyFont="1" applyFill="1" applyBorder="1" applyAlignment="1">
      <alignment horizontal="left" vertical="center" wrapText="1"/>
      <protection/>
    </xf>
    <xf numFmtId="0" fontId="0" fillId="0" borderId="5" xfId="165" applyFill="1" applyBorder="1" applyAlignment="1">
      <alignment horizontal="left" vertical="center" wrapText="1"/>
      <protection/>
    </xf>
    <xf numFmtId="0" fontId="0" fillId="0" borderId="0" xfId="165">
      <alignment/>
      <protection/>
    </xf>
    <xf numFmtId="49" fontId="0" fillId="0" borderId="16" xfId="165" applyNumberFormat="1" applyFill="1" applyBorder="1" applyAlignment="1">
      <alignment horizontal="center"/>
      <protection/>
    </xf>
    <xf numFmtId="3" fontId="0" fillId="0" borderId="16" xfId="170" applyNumberFormat="1" applyFont="1" applyBorder="1" applyAlignment="1">
      <alignment horizontal="center"/>
      <protection/>
    </xf>
    <xf numFmtId="0" fontId="0" fillId="0" borderId="14" xfId="170" applyFont="1" applyBorder="1" applyAlignment="1">
      <alignment horizontal="center"/>
      <protection/>
    </xf>
    <xf numFmtId="0" fontId="0" fillId="0" borderId="5" xfId="170" applyFont="1" applyBorder="1" applyAlignment="1">
      <alignment horizontal="left" vertical="center" wrapText="1"/>
      <protection/>
    </xf>
    <xf numFmtId="0" fontId="0" fillId="0" borderId="5" xfId="170" applyFont="1" applyBorder="1" applyAlignment="1">
      <alignment horizontal="center"/>
      <protection/>
    </xf>
    <xf numFmtId="4" fontId="0" fillId="0" borderId="5" xfId="170" applyNumberFormat="1" applyBorder="1">
      <alignment/>
      <protection/>
    </xf>
    <xf numFmtId="167" fontId="0" fillId="0" borderId="85" xfId="170" applyNumberFormat="1" applyBorder="1" applyAlignment="1">
      <alignment/>
      <protection/>
    </xf>
    <xf numFmtId="0" fontId="0" fillId="0" borderId="15" xfId="170" applyFont="1" applyBorder="1">
      <alignment/>
      <protection/>
    </xf>
    <xf numFmtId="3" fontId="3" fillId="0" borderId="16" xfId="170" applyNumberFormat="1" applyFont="1" applyFill="1" applyBorder="1" applyAlignment="1">
      <alignment horizontal="center"/>
      <protection/>
    </xf>
    <xf numFmtId="0" fontId="0" fillId="0" borderId="12" xfId="170" applyFont="1" applyFill="1" applyBorder="1" applyAlignment="1">
      <alignment horizontal="center"/>
      <protection/>
    </xf>
    <xf numFmtId="0" fontId="3" fillId="0" borderId="5" xfId="170" applyFont="1" applyFill="1" applyBorder="1" applyAlignment="1">
      <alignment horizontal="left" vertical="center" wrapText="1"/>
      <protection/>
    </xf>
    <xf numFmtId="0" fontId="0" fillId="0" borderId="5" xfId="170" applyFont="1" applyFill="1" applyBorder="1" applyAlignment="1">
      <alignment horizontal="left" vertical="center" wrapText="1"/>
      <protection/>
    </xf>
    <xf numFmtId="0" fontId="0" fillId="0" borderId="5" xfId="170" applyFont="1" applyFill="1" applyBorder="1" applyAlignment="1">
      <alignment horizontal="center"/>
      <protection/>
    </xf>
    <xf numFmtId="4" fontId="0" fillId="0" borderId="5" xfId="170" applyNumberFormat="1" applyFill="1" applyBorder="1">
      <alignment/>
      <protection/>
    </xf>
    <xf numFmtId="167" fontId="0" fillId="0" borderId="86" xfId="170" applyNumberFormat="1" applyFill="1" applyBorder="1" applyAlignment="1">
      <alignment/>
      <protection/>
    </xf>
    <xf numFmtId="0" fontId="0" fillId="0" borderId="68" xfId="170" applyFont="1" applyFill="1" applyBorder="1">
      <alignment/>
      <protection/>
    </xf>
    <xf numFmtId="3" fontId="0" fillId="0" borderId="16" xfId="170" applyNumberFormat="1" applyFont="1" applyFill="1" applyBorder="1" applyAlignment="1">
      <alignment horizontal="center"/>
      <protection/>
    </xf>
    <xf numFmtId="0" fontId="9" fillId="0" borderId="88" xfId="221" applyFont="1" applyBorder="1" applyAlignment="1">
      <alignment wrapText="1"/>
      <protection/>
    </xf>
    <xf numFmtId="0" fontId="0" fillId="0" borderId="5" xfId="170" applyFill="1" applyBorder="1" applyAlignment="1">
      <alignment horizontal="left" vertical="center" wrapText="1"/>
      <protection/>
    </xf>
    <xf numFmtId="4" fontId="3" fillId="0" borderId="5" xfId="170" applyNumberFormat="1" applyFont="1" applyFill="1" applyBorder="1">
      <alignment/>
      <protection/>
    </xf>
    <xf numFmtId="167" fontId="0" fillId="0" borderId="87" xfId="170" applyNumberFormat="1" applyFill="1" applyBorder="1" applyAlignment="1">
      <alignment/>
      <protection/>
    </xf>
    <xf numFmtId="0" fontId="0" fillId="0" borderId="31" xfId="170" applyFont="1" applyFill="1" applyBorder="1">
      <alignment/>
      <protection/>
    </xf>
    <xf numFmtId="0" fontId="9" fillId="0" borderId="88" xfId="221" applyFont="1" applyBorder="1">
      <alignment/>
      <protection/>
    </xf>
    <xf numFmtId="3" fontId="0" fillId="0" borderId="16" xfId="170" applyNumberFormat="1" applyFont="1" applyFill="1" applyBorder="1" applyAlignment="1">
      <alignment horizontal="center"/>
      <protection/>
    </xf>
    <xf numFmtId="0" fontId="0" fillId="0" borderId="12" xfId="170" applyFont="1" applyFill="1" applyBorder="1" applyAlignment="1">
      <alignment horizontal="center"/>
      <protection/>
    </xf>
    <xf numFmtId="0" fontId="0" fillId="0" borderId="0" xfId="170">
      <alignment/>
      <protection/>
    </xf>
    <xf numFmtId="0" fontId="0" fillId="0" borderId="5" xfId="170" applyFill="1" applyBorder="1" applyAlignment="1">
      <alignment horizontal="center"/>
      <protection/>
    </xf>
    <xf numFmtId="49" fontId="0" fillId="0" borderId="16" xfId="170" applyNumberFormat="1" applyFill="1" applyBorder="1" applyAlignment="1">
      <alignment horizontal="center"/>
      <protection/>
    </xf>
    <xf numFmtId="49" fontId="0" fillId="4" borderId="16" xfId="170" applyNumberFormat="1" applyFont="1" applyFill="1" applyBorder="1" applyAlignment="1">
      <alignment horizontal="center"/>
      <protection/>
    </xf>
    <xf numFmtId="0" fontId="0" fillId="4" borderId="12" xfId="170" applyFont="1" applyFill="1" applyBorder="1" applyAlignment="1">
      <alignment horizontal="center"/>
      <protection/>
    </xf>
    <xf numFmtId="0" fontId="0" fillId="4" borderId="5" xfId="170" applyFont="1" applyFill="1" applyBorder="1" applyAlignment="1">
      <alignment horizontal="left" vertical="center" wrapText="1"/>
      <protection/>
    </xf>
    <xf numFmtId="0" fontId="0" fillId="4" borderId="5" xfId="170" applyFont="1" applyFill="1" applyBorder="1" applyAlignment="1">
      <alignment horizontal="center"/>
      <protection/>
    </xf>
    <xf numFmtId="4" fontId="3" fillId="4" borderId="5" xfId="170" applyNumberFormat="1" applyFont="1" applyFill="1" applyBorder="1">
      <alignment/>
      <protection/>
    </xf>
    <xf numFmtId="0" fontId="0" fillId="0" borderId="17" xfId="170" applyFont="1" applyFill="1" applyBorder="1">
      <alignment/>
      <protection/>
    </xf>
    <xf numFmtId="49" fontId="0" fillId="0" borderId="5" xfId="170" applyNumberFormat="1" applyFont="1" applyFill="1" applyBorder="1" applyAlignment="1">
      <alignment horizontal="left" vertical="center" wrapText="1"/>
      <protection/>
    </xf>
    <xf numFmtId="49" fontId="0" fillId="0" borderId="5" xfId="170" applyNumberFormat="1" applyFill="1" applyBorder="1" applyAlignment="1">
      <alignment horizontal="left" vertical="center" wrapText="1"/>
      <protection/>
    </xf>
    <xf numFmtId="3" fontId="0" fillId="0" borderId="16" xfId="166" applyNumberFormat="1" applyFont="1" applyBorder="1" applyAlignment="1">
      <alignment horizontal="center"/>
      <protection/>
    </xf>
    <xf numFmtId="0" fontId="0" fillId="0" borderId="14" xfId="166" applyFont="1" applyBorder="1" applyAlignment="1">
      <alignment horizontal="center"/>
      <protection/>
    </xf>
    <xf numFmtId="0" fontId="0" fillId="0" borderId="5" xfId="166" applyFont="1" applyBorder="1" applyAlignment="1">
      <alignment horizontal="left" vertical="center" wrapText="1"/>
      <protection/>
    </xf>
    <xf numFmtId="0" fontId="0" fillId="0" borderId="5" xfId="166" applyFont="1" applyBorder="1" applyAlignment="1">
      <alignment horizontal="center"/>
      <protection/>
    </xf>
    <xf numFmtId="4" fontId="0" fillId="0" borderId="5" xfId="166" applyNumberFormat="1" applyBorder="1">
      <alignment/>
      <protection/>
    </xf>
    <xf numFmtId="0" fontId="0" fillId="0" borderId="15" xfId="166" applyFont="1" applyBorder="1">
      <alignment/>
      <protection/>
    </xf>
    <xf numFmtId="3" fontId="3" fillId="0" borderId="16" xfId="166" applyNumberFormat="1" applyFont="1" applyFill="1" applyBorder="1" applyAlignment="1">
      <alignment horizontal="center"/>
      <protection/>
    </xf>
    <xf numFmtId="0" fontId="0" fillId="0" borderId="12" xfId="166" applyFont="1" applyFill="1" applyBorder="1" applyAlignment="1">
      <alignment horizontal="center"/>
      <protection/>
    </xf>
    <xf numFmtId="0" fontId="3" fillId="0" borderId="5" xfId="166" applyFont="1" applyFill="1" applyBorder="1" applyAlignment="1">
      <alignment horizontal="left" vertical="center" wrapText="1"/>
      <protection/>
    </xf>
    <xf numFmtId="0" fontId="0" fillId="0" borderId="5" xfId="166" applyFont="1" applyFill="1" applyBorder="1" applyAlignment="1">
      <alignment horizontal="left" vertical="center" wrapText="1"/>
      <protection/>
    </xf>
    <xf numFmtId="0" fontId="0" fillId="0" borderId="5" xfId="166" applyFont="1" applyFill="1" applyBorder="1" applyAlignment="1">
      <alignment horizontal="center"/>
      <protection/>
    </xf>
    <xf numFmtId="4" fontId="0" fillId="0" borderId="5" xfId="166" applyNumberFormat="1" applyFill="1" applyBorder="1">
      <alignment/>
      <protection/>
    </xf>
    <xf numFmtId="0" fontId="0" fillId="0" borderId="68" xfId="166" applyFont="1" applyFill="1" applyBorder="1">
      <alignment/>
      <protection/>
    </xf>
    <xf numFmtId="3" fontId="0" fillId="0" borderId="16" xfId="166" applyNumberFormat="1" applyFont="1" applyFill="1" applyBorder="1" applyAlignment="1">
      <alignment horizontal="center"/>
      <protection/>
    </xf>
    <xf numFmtId="4" fontId="3" fillId="0" borderId="5" xfId="166" applyNumberFormat="1" applyFont="1" applyFill="1" applyBorder="1">
      <alignment/>
      <protection/>
    </xf>
    <xf numFmtId="0" fontId="0" fillId="0" borderId="31" xfId="166" applyFill="1" applyBorder="1" applyAlignment="1">
      <alignment wrapText="1"/>
      <protection/>
    </xf>
    <xf numFmtId="0" fontId="0" fillId="0" borderId="5" xfId="166" applyFill="1" applyBorder="1" applyAlignment="1">
      <alignment horizontal="center"/>
      <protection/>
    </xf>
    <xf numFmtId="0" fontId="0" fillId="0" borderId="31" xfId="166" applyFont="1" applyFill="1" applyBorder="1">
      <alignment/>
      <protection/>
    </xf>
    <xf numFmtId="0" fontId="0" fillId="0" borderId="5" xfId="166" applyFill="1" applyBorder="1" applyAlignment="1">
      <alignment horizontal="left" vertical="center" wrapText="1"/>
      <protection/>
    </xf>
    <xf numFmtId="49" fontId="0" fillId="0" borderId="16" xfId="166" applyNumberFormat="1" applyFont="1" applyFill="1" applyBorder="1" applyAlignment="1">
      <alignment horizontal="center"/>
      <protection/>
    </xf>
    <xf numFmtId="3" fontId="0" fillId="0" borderId="16" xfId="167" applyNumberFormat="1" applyFont="1" applyBorder="1" applyAlignment="1">
      <alignment horizontal="center"/>
      <protection/>
    </xf>
    <xf numFmtId="0" fontId="0" fillId="0" borderId="14" xfId="167" applyFont="1" applyBorder="1" applyAlignment="1">
      <alignment horizontal="center"/>
      <protection/>
    </xf>
    <xf numFmtId="0" fontId="0" fillId="0" borderId="5" xfId="167" applyFont="1" applyBorder="1" applyAlignment="1">
      <alignment horizontal="left" vertical="center" wrapText="1"/>
      <protection/>
    </xf>
    <xf numFmtId="0" fontId="0" fillId="0" borderId="5" xfId="167" applyFont="1" applyBorder="1" applyAlignment="1">
      <alignment horizontal="center"/>
      <protection/>
    </xf>
    <xf numFmtId="4" fontId="0" fillId="0" borderId="5" xfId="167" applyNumberFormat="1" applyBorder="1">
      <alignment/>
      <protection/>
    </xf>
    <xf numFmtId="167" fontId="0" fillId="0" borderId="14" xfId="167" applyNumberFormat="1" applyBorder="1" applyAlignment="1">
      <alignment horizontal="right"/>
      <protection/>
    </xf>
    <xf numFmtId="0" fontId="0" fillId="0" borderId="15" xfId="167" applyFont="1" applyBorder="1">
      <alignment/>
      <protection/>
    </xf>
    <xf numFmtId="3" fontId="3" fillId="0" borderId="16" xfId="167" applyNumberFormat="1" applyFont="1" applyFill="1" applyBorder="1" applyAlignment="1">
      <alignment horizontal="center"/>
      <protection/>
    </xf>
    <xf numFmtId="0" fontId="0" fillId="0" borderId="12" xfId="167" applyFont="1" applyFill="1" applyBorder="1" applyAlignment="1">
      <alignment horizontal="center"/>
      <protection/>
    </xf>
    <xf numFmtId="0" fontId="3" fillId="0" borderId="5" xfId="167" applyFont="1" applyFill="1" applyBorder="1" applyAlignment="1">
      <alignment horizontal="left" vertical="center" wrapText="1"/>
      <protection/>
    </xf>
    <xf numFmtId="0" fontId="0" fillId="0" borderId="5" xfId="167" applyFont="1" applyFill="1" applyBorder="1" applyAlignment="1">
      <alignment horizontal="left" vertical="center" wrapText="1"/>
      <protection/>
    </xf>
    <xf numFmtId="0" fontId="0" fillId="0" borderId="5" xfId="167" applyFont="1" applyFill="1" applyBorder="1" applyAlignment="1">
      <alignment horizontal="center"/>
      <protection/>
    </xf>
    <xf numFmtId="4" fontId="0" fillId="0" borderId="5" xfId="167" applyNumberFormat="1" applyFill="1" applyBorder="1">
      <alignment/>
      <protection/>
    </xf>
    <xf numFmtId="167" fontId="0" fillId="0" borderId="86" xfId="167" applyNumberFormat="1" applyFill="1" applyBorder="1" applyAlignment="1">
      <alignment horizontal="right"/>
      <protection/>
    </xf>
    <xf numFmtId="0" fontId="0" fillId="0" borderId="68" xfId="167" applyFont="1" applyFill="1" applyBorder="1">
      <alignment/>
      <protection/>
    </xf>
    <xf numFmtId="3" fontId="0" fillId="0" borderId="16" xfId="167" applyNumberFormat="1" applyFont="1" applyFill="1" applyBorder="1" applyAlignment="1">
      <alignment horizontal="center"/>
      <protection/>
    </xf>
    <xf numFmtId="4" fontId="3" fillId="0" borderId="5" xfId="167" applyNumberFormat="1" applyFont="1" applyFill="1" applyBorder="1">
      <alignment/>
      <protection/>
    </xf>
    <xf numFmtId="0" fontId="0" fillId="0" borderId="31" xfId="167" applyFill="1" applyBorder="1" applyAlignment="1">
      <alignment wrapText="1"/>
      <protection/>
    </xf>
    <xf numFmtId="0" fontId="0" fillId="0" borderId="5" xfId="167" applyFill="1" applyBorder="1" applyAlignment="1">
      <alignment horizontal="center"/>
      <protection/>
    </xf>
    <xf numFmtId="0" fontId="0" fillId="0" borderId="31" xfId="167" applyFont="1" applyFill="1" applyBorder="1">
      <alignment/>
      <protection/>
    </xf>
    <xf numFmtId="0" fontId="0" fillId="0" borderId="5" xfId="167" applyFill="1" applyBorder="1" applyAlignment="1">
      <alignment horizontal="left" vertical="center" wrapText="1"/>
      <protection/>
    </xf>
    <xf numFmtId="0" fontId="0" fillId="0" borderId="0" xfId="167">
      <alignment/>
      <protection/>
    </xf>
    <xf numFmtId="49" fontId="0" fillId="0" borderId="16" xfId="167" applyNumberFormat="1" applyFill="1" applyBorder="1" applyAlignment="1">
      <alignment horizontal="center"/>
      <protection/>
    </xf>
    <xf numFmtId="3" fontId="0" fillId="0" borderId="16" xfId="168" applyNumberFormat="1" applyFont="1" applyBorder="1" applyAlignment="1">
      <alignment horizontal="center"/>
      <protection/>
    </xf>
    <xf numFmtId="0" fontId="0" fillId="0" borderId="14" xfId="168" applyFont="1" applyBorder="1" applyAlignment="1">
      <alignment horizontal="center"/>
      <protection/>
    </xf>
    <xf numFmtId="0" fontId="0" fillId="0" borderId="5" xfId="168" applyFont="1" applyBorder="1" applyAlignment="1">
      <alignment horizontal="left" vertical="center" wrapText="1"/>
      <protection/>
    </xf>
    <xf numFmtId="0" fontId="0" fillId="0" borderId="5" xfId="168" applyFont="1" applyBorder="1" applyAlignment="1">
      <alignment horizontal="center"/>
      <protection/>
    </xf>
    <xf numFmtId="4" fontId="0" fillId="0" borderId="5" xfId="168" applyNumberFormat="1" applyBorder="1">
      <alignment/>
      <protection/>
    </xf>
    <xf numFmtId="167" fontId="0" fillId="0" borderId="14" xfId="168" applyNumberFormat="1" applyBorder="1" applyAlignment="1">
      <alignment horizontal="right"/>
      <protection/>
    </xf>
    <xf numFmtId="0" fontId="0" fillId="0" borderId="15" xfId="168" applyFont="1" applyBorder="1">
      <alignment/>
      <protection/>
    </xf>
    <xf numFmtId="3" fontId="3" fillId="0" borderId="16" xfId="168" applyNumberFormat="1" applyFont="1" applyFill="1" applyBorder="1" applyAlignment="1">
      <alignment horizontal="center"/>
      <protection/>
    </xf>
    <xf numFmtId="0" fontId="0" fillId="0" borderId="12" xfId="168" applyFont="1" applyFill="1" applyBorder="1" applyAlignment="1">
      <alignment horizontal="center"/>
      <protection/>
    </xf>
    <xf numFmtId="0" fontId="3" fillId="0" borderId="5" xfId="168" applyFont="1" applyFill="1" applyBorder="1" applyAlignment="1">
      <alignment horizontal="left" vertical="center" wrapText="1"/>
      <protection/>
    </xf>
    <xf numFmtId="0" fontId="0" fillId="0" borderId="5" xfId="168" applyFont="1" applyFill="1" applyBorder="1" applyAlignment="1">
      <alignment horizontal="left" vertical="center" wrapText="1"/>
      <protection/>
    </xf>
    <xf numFmtId="0" fontId="0" fillId="0" borderId="5" xfId="168" applyFont="1" applyFill="1" applyBorder="1" applyAlignment="1">
      <alignment horizontal="center"/>
      <protection/>
    </xf>
    <xf numFmtId="4" fontId="0" fillId="0" borderId="5" xfId="168" applyNumberFormat="1" applyFill="1" applyBorder="1">
      <alignment/>
      <protection/>
    </xf>
    <xf numFmtId="0" fontId="0" fillId="0" borderId="68" xfId="168" applyFont="1" applyFill="1" applyBorder="1">
      <alignment/>
      <protection/>
    </xf>
    <xf numFmtId="3" fontId="0" fillId="0" borderId="16" xfId="168" applyNumberFormat="1" applyFont="1" applyFill="1" applyBorder="1" applyAlignment="1">
      <alignment horizontal="center"/>
      <protection/>
    </xf>
    <xf numFmtId="4" fontId="3" fillId="0" borderId="5" xfId="168" applyNumberFormat="1" applyFont="1" applyFill="1" applyBorder="1">
      <alignment/>
      <protection/>
    </xf>
    <xf numFmtId="0" fontId="0" fillId="0" borderId="31" xfId="168" applyFill="1" applyBorder="1" applyAlignment="1">
      <alignment wrapText="1"/>
      <protection/>
    </xf>
    <xf numFmtId="0" fontId="9" fillId="0" borderId="28" xfId="216" applyFont="1" applyFill="1" applyBorder="1" applyAlignment="1">
      <alignment vertical="top" wrapText="1"/>
      <protection/>
    </xf>
    <xf numFmtId="0" fontId="0" fillId="0" borderId="5" xfId="168" applyFill="1" applyBorder="1" applyAlignment="1">
      <alignment horizontal="center"/>
      <protection/>
    </xf>
    <xf numFmtId="0" fontId="0" fillId="0" borderId="31" xfId="168" applyFont="1" applyFill="1" applyBorder="1">
      <alignment/>
      <protection/>
    </xf>
    <xf numFmtId="0" fontId="0" fillId="0" borderId="5" xfId="168" applyFill="1" applyBorder="1" applyAlignment="1">
      <alignment horizontal="left" vertical="center" wrapText="1"/>
      <protection/>
    </xf>
    <xf numFmtId="49" fontId="0" fillId="0" borderId="16" xfId="168" applyNumberFormat="1" applyFill="1" applyBorder="1" applyAlignment="1">
      <alignment horizontal="center"/>
      <protection/>
    </xf>
    <xf numFmtId="0" fontId="0" fillId="0" borderId="36" xfId="220" applyFont="1" applyFill="1" applyBorder="1" applyAlignment="1">
      <alignment horizontal="center"/>
      <protection/>
    </xf>
    <xf numFmtId="49" fontId="38" fillId="0" borderId="36" xfId="220" applyNumberFormat="1" applyFont="1" applyFill="1" applyBorder="1" applyAlignment="1">
      <alignment horizontal="right"/>
      <protection/>
    </xf>
    <xf numFmtId="49" fontId="9" fillId="0" borderId="36" xfId="220" applyNumberFormat="1" applyFont="1" applyFill="1" applyBorder="1" applyAlignment="1">
      <alignment horizontal="center" shrinkToFit="1"/>
      <protection/>
    </xf>
    <xf numFmtId="4" fontId="9" fillId="0" borderId="36" xfId="220" applyNumberFormat="1" applyFont="1" applyFill="1" applyBorder="1" applyAlignment="1">
      <alignment horizontal="right"/>
      <protection/>
    </xf>
    <xf numFmtId="4" fontId="9" fillId="0" borderId="73" xfId="220" applyNumberFormat="1" applyFont="1" applyFill="1" applyBorder="1">
      <alignment/>
      <protection/>
    </xf>
    <xf numFmtId="3" fontId="0" fillId="0" borderId="89" xfId="0" applyNumberFormat="1" applyFont="1" applyBorder="1" applyAlignment="1">
      <alignment horizontal="center"/>
    </xf>
    <xf numFmtId="0" fontId="0" fillId="0" borderId="49" xfId="0" applyFont="1" applyBorder="1" applyAlignment="1">
      <alignment horizontal="center"/>
    </xf>
    <xf numFmtId="0" fontId="0" fillId="0" borderId="49" xfId="0" applyFont="1" applyBorder="1" applyAlignment="1">
      <alignment horizontal="left" vertical="center" wrapText="1"/>
    </xf>
    <xf numFmtId="0" fontId="3" fillId="9" borderId="28" xfId="220" applyFont="1" applyFill="1" applyBorder="1" applyAlignment="1">
      <alignment horizontal="center"/>
      <protection/>
    </xf>
    <xf numFmtId="49" fontId="3" fillId="9" borderId="28" xfId="220" applyNumberFormat="1" applyFont="1" applyFill="1" applyBorder="1" applyAlignment="1">
      <alignment horizontal="left"/>
      <protection/>
    </xf>
    <xf numFmtId="0" fontId="3" fillId="9" borderId="28" xfId="220" applyNumberFormat="1" applyFont="1" applyFill="1" applyBorder="1" applyAlignment="1">
      <alignment horizontal="right"/>
      <protection/>
    </xf>
    <xf numFmtId="4" fontId="3" fillId="9" borderId="88" xfId="220" applyNumberFormat="1" applyFont="1" applyFill="1" applyBorder="1">
      <alignment/>
      <protection/>
    </xf>
    <xf numFmtId="0" fontId="0" fillId="9" borderId="28" xfId="220" applyFill="1" applyBorder="1" applyAlignment="1">
      <alignment horizontal="center"/>
      <protection/>
    </xf>
    <xf numFmtId="0" fontId="0" fillId="9" borderId="28" xfId="220" applyNumberFormat="1" applyFill="1" applyBorder="1" applyAlignment="1">
      <alignment horizontal="right"/>
      <protection/>
    </xf>
    <xf numFmtId="4" fontId="0" fillId="0" borderId="49" xfId="0" applyNumberFormat="1" applyBorder="1" applyAlignment="1">
      <alignment/>
    </xf>
    <xf numFmtId="0" fontId="3" fillId="9" borderId="28" xfId="220" applyFont="1" applyFill="1" applyBorder="1" applyAlignment="1">
      <alignment/>
      <protection/>
    </xf>
    <xf numFmtId="0" fontId="0" fillId="0" borderId="0" xfId="0" applyAlignment="1">
      <alignment/>
    </xf>
    <xf numFmtId="0" fontId="0" fillId="0" borderId="71" xfId="0" applyBorder="1" applyAlignment="1">
      <alignment/>
    </xf>
    <xf numFmtId="167" fontId="0" fillId="0" borderId="49" xfId="212" applyNumberFormat="1" applyBorder="1" applyAlignment="1">
      <alignment horizontal="right"/>
      <protection/>
    </xf>
    <xf numFmtId="167" fontId="0" fillId="0" borderId="86" xfId="166" applyNumberFormat="1" applyFill="1" applyBorder="1" applyAlignment="1">
      <alignment horizontal="right"/>
      <protection/>
    </xf>
    <xf numFmtId="167" fontId="0" fillId="0" borderId="49" xfId="166" applyNumberFormat="1" applyBorder="1" applyAlignment="1">
      <alignment horizontal="right"/>
      <protection/>
    </xf>
    <xf numFmtId="167" fontId="0" fillId="0" borderId="87" xfId="167" applyNumberFormat="1" applyFill="1" applyBorder="1" applyAlignment="1">
      <alignment horizontal="right"/>
      <protection/>
    </xf>
    <xf numFmtId="167" fontId="0" fillId="0" borderId="49" xfId="167" applyNumberFormat="1" applyBorder="1" applyAlignment="1">
      <alignment horizontal="right"/>
      <protection/>
    </xf>
    <xf numFmtId="167" fontId="0" fillId="0" borderId="86" xfId="168" applyNumberFormat="1" applyFill="1" applyBorder="1" applyAlignment="1">
      <alignment horizontal="right"/>
      <protection/>
    </xf>
    <xf numFmtId="167" fontId="0" fillId="0" borderId="49" xfId="168" applyNumberFormat="1" applyBorder="1" applyAlignment="1">
      <alignment horizontal="right"/>
      <protection/>
    </xf>
    <xf numFmtId="0" fontId="0" fillId="0" borderId="36" xfId="0" applyFill="1" applyBorder="1"/>
    <xf numFmtId="3" fontId="3" fillId="9" borderId="90" xfId="0" applyNumberFormat="1" applyFont="1" applyFill="1" applyBorder="1" applyAlignment="1">
      <alignment horizontal="right"/>
    </xf>
    <xf numFmtId="0" fontId="3" fillId="8" borderId="91" xfId="0" applyFont="1" applyFill="1" applyBorder="1" applyAlignment="1">
      <alignment horizontal="center"/>
    </xf>
    <xf numFmtId="4" fontId="9" fillId="0" borderId="0" xfId="220" applyNumberFormat="1" applyFont="1" applyFill="1" applyBorder="1" applyAlignment="1">
      <alignment horizontal="right"/>
      <protection/>
    </xf>
    <xf numFmtId="49" fontId="9" fillId="0" borderId="36" xfId="220" applyNumberFormat="1" applyFont="1" applyFill="1" applyBorder="1" applyAlignment="1">
      <alignment horizontal="left"/>
      <protection/>
    </xf>
    <xf numFmtId="0" fontId="29" fillId="0" borderId="36" xfId="220" applyFont="1" applyFill="1" applyBorder="1" applyAlignment="1">
      <alignment horizontal="center"/>
      <protection/>
    </xf>
    <xf numFmtId="0" fontId="58" fillId="0" borderId="72" xfId="220" applyFont="1" applyFill="1" applyBorder="1" applyAlignment="1">
      <alignment horizontal="left" wrapText="1"/>
      <protection/>
    </xf>
    <xf numFmtId="0" fontId="0" fillId="0" borderId="73" xfId="0" applyBorder="1" applyAlignment="1">
      <alignment/>
    </xf>
    <xf numFmtId="4" fontId="58" fillId="0" borderId="36" xfId="220" applyNumberFormat="1" applyFont="1" applyFill="1" applyBorder="1" applyAlignment="1">
      <alignment horizontal="right" wrapText="1"/>
      <protection/>
    </xf>
    <xf numFmtId="0" fontId="58" fillId="0" borderId="36" xfId="0" applyFont="1" applyFill="1" applyBorder="1" applyAlignment="1">
      <alignment horizontal="right"/>
    </xf>
    <xf numFmtId="167" fontId="0" fillId="0" borderId="27" xfId="0" applyNumberFormat="1" applyBorder="1" applyAlignment="1">
      <alignment horizontal="right"/>
    </xf>
    <xf numFmtId="0" fontId="0" fillId="0" borderId="31" xfId="0" applyFont="1" applyBorder="1" applyAlignment="1">
      <alignment wrapText="1"/>
    </xf>
    <xf numFmtId="167" fontId="0" fillId="0" borderId="92" xfId="0" applyNumberFormat="1" applyBorder="1" applyAlignment="1">
      <alignment horizontal="right"/>
    </xf>
    <xf numFmtId="0" fontId="0" fillId="0" borderId="93" xfId="0" applyBorder="1"/>
    <xf numFmtId="0" fontId="0" fillId="0" borderId="94" xfId="0" applyFont="1" applyBorder="1"/>
    <xf numFmtId="0" fontId="0" fillId="0" borderId="95" xfId="0" applyFont="1" applyBorder="1"/>
    <xf numFmtId="167" fontId="0" fillId="0" borderId="96" xfId="0" applyNumberFormat="1" applyBorder="1" applyAlignment="1">
      <alignment horizontal="right"/>
    </xf>
    <xf numFmtId="0" fontId="0" fillId="0" borderId="97" xfId="0" applyFont="1" applyBorder="1" applyAlignment="1">
      <alignment wrapText="1"/>
    </xf>
    <xf numFmtId="167" fontId="0" fillId="0" borderId="98" xfId="0" applyNumberFormat="1" applyBorder="1" applyAlignment="1">
      <alignment horizontal="right"/>
    </xf>
    <xf numFmtId="0" fontId="0" fillId="0" borderId="99" xfId="0" applyFont="1" applyBorder="1" applyAlignment="1">
      <alignment wrapText="1"/>
    </xf>
    <xf numFmtId="167" fontId="44" fillId="0" borderId="30" xfId="219" applyNumberFormat="1" applyFont="1" applyBorder="1" applyAlignment="1">
      <alignment horizontal="right" vertical="center"/>
      <protection/>
    </xf>
    <xf numFmtId="167" fontId="44" fillId="0" borderId="30" xfId="219" applyNumberFormat="1" applyFont="1" applyBorder="1" applyAlignment="1">
      <alignment horizontal="center" vertical="center"/>
      <protection/>
    </xf>
    <xf numFmtId="167" fontId="44" fillId="0" borderId="30" xfId="219" applyNumberFormat="1" applyFont="1" applyFill="1" applyBorder="1" applyAlignment="1">
      <alignment horizontal="center" vertical="center"/>
      <protection/>
    </xf>
    <xf numFmtId="167" fontId="0" fillId="0" borderId="5" xfId="0" applyNumberFormat="1" applyBorder="1" applyAlignment="1">
      <alignment vertical="center"/>
    </xf>
    <xf numFmtId="167" fontId="0" fillId="0" borderId="100" xfId="0" applyNumberFormat="1" applyBorder="1" applyAlignment="1">
      <alignment horizontal="center"/>
    </xf>
    <xf numFmtId="167" fontId="0" fillId="0" borderId="101" xfId="0" applyNumberFormat="1" applyBorder="1" applyAlignment="1">
      <alignment horizontal="center"/>
    </xf>
    <xf numFmtId="167" fontId="0" fillId="0" borderId="5" xfId="0" applyNumberFormat="1" applyBorder="1" applyAlignment="1">
      <alignment/>
    </xf>
    <xf numFmtId="167" fontId="0" fillId="0" borderId="5" xfId="0" applyNumberFormat="1" applyBorder="1" applyAlignment="1">
      <alignment horizontal="center" vertical="center"/>
    </xf>
    <xf numFmtId="167" fontId="0" fillId="0" borderId="30" xfId="0" applyNumberFormat="1" applyBorder="1" applyAlignment="1">
      <alignment horizontal="center"/>
    </xf>
    <xf numFmtId="167" fontId="0" fillId="0" borderId="30" xfId="0" applyNumberFormat="1" applyFont="1" applyBorder="1" applyAlignment="1">
      <alignment horizontal="center" vertical="center"/>
    </xf>
    <xf numFmtId="167" fontId="0" fillId="0" borderId="5" xfId="0" applyNumberFormat="1" applyFill="1" applyBorder="1" applyAlignment="1">
      <alignment horizontal="center" vertical="center"/>
    </xf>
    <xf numFmtId="167" fontId="0" fillId="0" borderId="30" xfId="0" applyNumberFormat="1" applyFill="1" applyBorder="1" applyAlignment="1">
      <alignment horizontal="center"/>
    </xf>
    <xf numFmtId="167" fontId="0" fillId="0" borderId="23" xfId="0" applyNumberFormat="1" applyBorder="1" applyAlignment="1">
      <alignment horizontal="center" vertical="center"/>
    </xf>
    <xf numFmtId="167" fontId="0" fillId="0" borderId="0" xfId="0" applyNumberFormat="1" applyBorder="1" applyAlignment="1">
      <alignment horizontal="center" vertical="center"/>
    </xf>
    <xf numFmtId="167" fontId="0" fillId="0" borderId="102" xfId="0" applyNumberFormat="1" applyBorder="1" applyAlignment="1">
      <alignment horizontal="right"/>
    </xf>
    <xf numFmtId="0" fontId="0" fillId="0" borderId="0" xfId="0" applyBorder="1" applyAlignment="1">
      <alignment horizontal="right"/>
    </xf>
    <xf numFmtId="0" fontId="0" fillId="0" borderId="0" xfId="0" applyAlignment="1">
      <alignment horizontal="right"/>
    </xf>
    <xf numFmtId="49" fontId="1" fillId="0" borderId="103" xfId="213" applyNumberFormat="1" applyFont="1" applyFill="1" applyBorder="1" applyAlignment="1">
      <alignment horizontal="left" vertical="center" wrapText="1"/>
      <protection/>
    </xf>
    <xf numFmtId="49" fontId="1" fillId="0" borderId="28" xfId="213" applyNumberFormat="1" applyFont="1" applyFill="1" applyBorder="1" applyAlignment="1">
      <alignment horizontal="left" vertical="center" wrapText="1"/>
      <protection/>
    </xf>
    <xf numFmtId="0" fontId="3" fillId="12" borderId="104" xfId="214" applyFont="1" applyFill="1" applyBorder="1" applyAlignment="1">
      <alignment horizontal="center" wrapText="1"/>
      <protection/>
    </xf>
    <xf numFmtId="0" fontId="3" fillId="12" borderId="76" xfId="214" applyFont="1" applyFill="1" applyBorder="1" applyAlignment="1">
      <alignment horizontal="center"/>
      <protection/>
    </xf>
    <xf numFmtId="0" fontId="3" fillId="12" borderId="76" xfId="214" applyFont="1" applyFill="1" applyBorder="1" applyAlignment="1">
      <alignment horizontal="center" vertical="center"/>
      <protection/>
    </xf>
    <xf numFmtId="0" fontId="3" fillId="12" borderId="76" xfId="214" applyFont="1" applyFill="1" applyBorder="1" applyAlignment="1">
      <alignment horizontal="center" vertical="center" wrapText="1"/>
      <protection/>
    </xf>
    <xf numFmtId="167" fontId="3" fillId="12" borderId="76" xfId="214" applyNumberFormat="1" applyFont="1" applyFill="1" applyBorder="1" applyAlignment="1">
      <alignment horizontal="center"/>
      <protection/>
    </xf>
    <xf numFmtId="0" fontId="3" fillId="12" borderId="105" xfId="214" applyFont="1" applyFill="1" applyBorder="1" applyAlignment="1">
      <alignment horizontal="center" vertical="center"/>
      <protection/>
    </xf>
    <xf numFmtId="0" fontId="1" fillId="9" borderId="0" xfId="214" applyFill="1">
      <alignment/>
      <protection/>
    </xf>
    <xf numFmtId="0" fontId="3" fillId="12" borderId="104" xfId="213" applyFont="1" applyFill="1" applyBorder="1" applyAlignment="1">
      <alignment horizontal="center" wrapText="1"/>
      <protection/>
    </xf>
    <xf numFmtId="0" fontId="3" fillId="12" borderId="76" xfId="213" applyFont="1" applyFill="1" applyBorder="1" applyAlignment="1">
      <alignment horizontal="center"/>
      <protection/>
    </xf>
    <xf numFmtId="0" fontId="3" fillId="12" borderId="76" xfId="213" applyFont="1" applyFill="1" applyBorder="1" applyAlignment="1">
      <alignment horizontal="center" vertical="center"/>
      <protection/>
    </xf>
    <xf numFmtId="0" fontId="3" fillId="12" borderId="76" xfId="213" applyFont="1" applyFill="1" applyBorder="1" applyAlignment="1">
      <alignment horizontal="center" vertical="center" wrapText="1"/>
      <protection/>
    </xf>
    <xf numFmtId="167" fontId="3" fillId="12" borderId="76" xfId="213" applyNumberFormat="1" applyFont="1" applyFill="1" applyBorder="1" applyAlignment="1">
      <alignment horizontal="center"/>
      <protection/>
    </xf>
    <xf numFmtId="0" fontId="3" fillId="12" borderId="105" xfId="213" applyFont="1" applyFill="1" applyBorder="1" applyAlignment="1">
      <alignment horizontal="center" vertical="center"/>
      <protection/>
    </xf>
    <xf numFmtId="0" fontId="1" fillId="9" borderId="0" xfId="213" applyFill="1">
      <alignment/>
      <protection/>
    </xf>
    <xf numFmtId="3" fontId="0" fillId="9" borderId="16" xfId="0" applyNumberFormat="1" applyFill="1" applyBorder="1" applyAlignment="1">
      <alignment horizontal="center"/>
    </xf>
    <xf numFmtId="0" fontId="43" fillId="9" borderId="5" xfId="0" applyFont="1" applyFill="1" applyBorder="1" applyAlignment="1">
      <alignment horizontal="center"/>
    </xf>
    <xf numFmtId="0" fontId="0" fillId="9" borderId="5" xfId="0" applyFont="1" applyFill="1" applyBorder="1" applyAlignment="1">
      <alignment horizontal="left" vertical="center" wrapText="1"/>
    </xf>
    <xf numFmtId="0" fontId="0" fillId="9" borderId="5" xfId="0" applyFill="1" applyBorder="1" applyAlignment="1">
      <alignment horizontal="center"/>
    </xf>
    <xf numFmtId="4" fontId="0" fillId="9" borderId="5" xfId="0" applyNumberFormat="1" applyFill="1" applyBorder="1"/>
    <xf numFmtId="167" fontId="0" fillId="9" borderId="5" xfId="0" applyNumberFormat="1" applyFill="1" applyBorder="1" applyAlignment="1">
      <alignment horizontal="right"/>
    </xf>
    <xf numFmtId="167" fontId="24" fillId="9" borderId="106" xfId="0" applyNumberFormat="1" applyFont="1" applyFill="1" applyBorder="1" applyAlignment="1">
      <alignment horizontal="right"/>
    </xf>
    <xf numFmtId="0" fontId="0" fillId="9" borderId="17" xfId="0" applyFont="1" applyFill="1" applyBorder="1"/>
    <xf numFmtId="0" fontId="3" fillId="12" borderId="107" xfId="223" applyFont="1" applyFill="1" applyBorder="1" applyAlignment="1">
      <alignment horizontal="center" wrapText="1"/>
      <protection/>
    </xf>
    <xf numFmtId="0" fontId="3" fillId="12" borderId="108" xfId="223" applyFont="1" applyFill="1" applyBorder="1" applyAlignment="1">
      <alignment horizontal="center"/>
      <protection/>
    </xf>
    <xf numFmtId="0" fontId="3" fillId="12" borderId="108" xfId="223" applyFont="1" applyFill="1" applyBorder="1" applyAlignment="1">
      <alignment horizontal="center" vertical="center"/>
      <protection/>
    </xf>
    <xf numFmtId="0" fontId="3" fillId="12" borderId="108" xfId="223" applyFont="1" applyFill="1" applyBorder="1" applyAlignment="1">
      <alignment horizontal="center" vertical="center" wrapText="1"/>
      <protection/>
    </xf>
    <xf numFmtId="167" fontId="3" fillId="12" borderId="108" xfId="223" applyNumberFormat="1" applyFont="1" applyFill="1" applyBorder="1" applyAlignment="1">
      <alignment horizontal="right"/>
      <protection/>
    </xf>
    <xf numFmtId="0" fontId="3" fillId="12" borderId="109" xfId="223" applyFont="1" applyFill="1" applyBorder="1" applyAlignment="1">
      <alignment horizontal="center" vertical="center"/>
      <protection/>
    </xf>
    <xf numFmtId="0" fontId="1" fillId="9" borderId="0" xfId="223" applyFill="1">
      <alignment/>
      <protection/>
    </xf>
    <xf numFmtId="0" fontId="59" fillId="12" borderId="76" xfId="213" applyFont="1" applyFill="1" applyBorder="1" applyAlignment="1">
      <alignment horizontal="left"/>
      <protection/>
    </xf>
    <xf numFmtId="0" fontId="3" fillId="12" borderId="107" xfId="218" applyFont="1" applyFill="1" applyBorder="1" applyAlignment="1">
      <alignment horizontal="center" wrapText="1"/>
      <protection/>
    </xf>
    <xf numFmtId="0" fontId="3" fillId="12" borderId="108" xfId="218" applyFont="1" applyFill="1" applyBorder="1" applyAlignment="1">
      <alignment horizontal="center"/>
      <protection/>
    </xf>
    <xf numFmtId="0" fontId="3" fillId="12" borderId="108" xfId="218" applyFont="1" applyFill="1" applyBorder="1" applyAlignment="1">
      <alignment horizontal="center" vertical="center"/>
      <protection/>
    </xf>
    <xf numFmtId="0" fontId="3" fillId="12" borderId="108" xfId="218" applyFont="1" applyFill="1" applyBorder="1" applyAlignment="1">
      <alignment horizontal="center" vertical="center" wrapText="1"/>
      <protection/>
    </xf>
    <xf numFmtId="167" fontId="3" fillId="12" borderId="108" xfId="218" applyNumberFormat="1" applyFont="1" applyFill="1" applyBorder="1" applyAlignment="1">
      <alignment horizontal="center"/>
      <protection/>
    </xf>
    <xf numFmtId="0" fontId="3" fillId="12" borderId="109" xfId="218" applyFont="1" applyFill="1" applyBorder="1" applyAlignment="1">
      <alignment horizontal="center" vertical="center"/>
      <protection/>
    </xf>
    <xf numFmtId="0" fontId="59" fillId="12" borderId="108" xfId="218" applyFont="1" applyFill="1" applyBorder="1" applyAlignment="1">
      <alignment horizontal="left" wrapText="1"/>
      <protection/>
    </xf>
    <xf numFmtId="0" fontId="1" fillId="9" borderId="0" xfId="218" applyFont="1" applyFill="1">
      <alignment/>
      <protection/>
    </xf>
    <xf numFmtId="4" fontId="3" fillId="9" borderId="73" xfId="220" applyNumberFormat="1" applyFont="1" applyFill="1" applyBorder="1">
      <alignment/>
      <protection/>
    </xf>
    <xf numFmtId="4" fontId="9" fillId="0" borderId="0" xfId="220" applyNumberFormat="1" applyFont="1" applyFill="1" applyBorder="1">
      <alignment/>
      <protection/>
    </xf>
    <xf numFmtId="49" fontId="36" fillId="0" borderId="69" xfId="220" applyNumberFormat="1" applyFont="1" applyFill="1" applyBorder="1" applyAlignment="1">
      <alignment horizontal="left"/>
      <protection/>
    </xf>
    <xf numFmtId="0" fontId="36" fillId="0" borderId="69" xfId="220" applyFont="1" applyFill="1" applyBorder="1" applyAlignment="1">
      <alignment/>
      <protection/>
    </xf>
    <xf numFmtId="0" fontId="58" fillId="0" borderId="71" xfId="220" applyFont="1" applyFill="1" applyBorder="1" applyAlignment="1">
      <alignment horizontal="left" wrapText="1"/>
      <protection/>
    </xf>
    <xf numFmtId="0" fontId="0" fillId="0" borderId="0" xfId="0" applyFill="1" applyBorder="1"/>
    <xf numFmtId="0" fontId="0" fillId="0" borderId="0" xfId="0" applyFill="1" applyBorder="1" applyAlignment="1">
      <alignment horizontal="left" wrapText="1"/>
    </xf>
    <xf numFmtId="0" fontId="0" fillId="0" borderId="93" xfId="0" applyFill="1" applyBorder="1"/>
    <xf numFmtId="0" fontId="0" fillId="0" borderId="70" xfId="0" applyFont="1" applyBorder="1" applyAlignment="1">
      <alignment horizontal="center" vertical="center" wrapText="1"/>
    </xf>
    <xf numFmtId="0" fontId="0" fillId="0" borderId="71" xfId="0" applyBorder="1" applyAlignment="1">
      <alignment horizontal="left" vertical="center" wrapText="1"/>
    </xf>
    <xf numFmtId="0" fontId="0" fillId="9" borderId="72" xfId="0" applyFont="1" applyFill="1" applyBorder="1" applyAlignment="1">
      <alignment horizontal="center" vertical="center" wrapText="1"/>
    </xf>
    <xf numFmtId="49" fontId="0" fillId="9" borderId="93" xfId="0" applyNumberFormat="1" applyFont="1" applyFill="1" applyBorder="1" applyAlignment="1">
      <alignment horizontal="left" vertical="center" wrapText="1"/>
    </xf>
    <xf numFmtId="0" fontId="3" fillId="9" borderId="93" xfId="0" applyFont="1" applyFill="1" applyBorder="1" applyAlignment="1">
      <alignment horizontal="left" vertical="center" wrapText="1"/>
    </xf>
    <xf numFmtId="0" fontId="0" fillId="9" borderId="93" xfId="0" applyFill="1" applyBorder="1" applyAlignment="1">
      <alignment horizontal="left" vertical="center" wrapText="1"/>
    </xf>
    <xf numFmtId="0" fontId="0" fillId="9" borderId="93" xfId="0" applyFont="1" applyFill="1" applyBorder="1" applyAlignment="1">
      <alignment horizontal="center" vertical="center" wrapText="1"/>
    </xf>
    <xf numFmtId="186" fontId="0" fillId="9" borderId="93" xfId="0" applyNumberFormat="1" applyFont="1" applyFill="1" applyBorder="1" applyAlignment="1">
      <alignment horizontal="right" vertical="center" wrapText="1"/>
    </xf>
    <xf numFmtId="187" fontId="0" fillId="9" borderId="93" xfId="0" applyNumberFormat="1" applyFont="1" applyFill="1" applyBorder="1" applyAlignment="1">
      <alignment horizontal="right" vertical="center" wrapText="1"/>
    </xf>
    <xf numFmtId="4" fontId="3" fillId="9" borderId="93" xfId="0" applyNumberFormat="1" applyFont="1" applyFill="1" applyBorder="1" applyAlignment="1">
      <alignment/>
    </xf>
    <xf numFmtId="0" fontId="0" fillId="9" borderId="73" xfId="0" applyFill="1" applyBorder="1" applyAlignment="1">
      <alignment horizontal="left" vertical="center" wrapText="1"/>
    </xf>
    <xf numFmtId="0" fontId="1" fillId="0" borderId="28" xfId="214" applyFont="1" applyFill="1" applyBorder="1" applyAlignment="1">
      <alignment horizontal="center" vertical="center" wrapText="1"/>
      <protection/>
    </xf>
    <xf numFmtId="49" fontId="1" fillId="0" borderId="28" xfId="218" applyNumberFormat="1" applyFont="1" applyFill="1" applyBorder="1" applyAlignment="1">
      <alignment horizontal="left" vertical="center" wrapText="1"/>
      <protection/>
    </xf>
    <xf numFmtId="0" fontId="1" fillId="0" borderId="28" xfId="218" applyFont="1" applyFill="1" applyBorder="1" applyAlignment="1">
      <alignment vertical="center" wrapText="1"/>
      <protection/>
    </xf>
    <xf numFmtId="0" fontId="1" fillId="0" borderId="28" xfId="218" applyFont="1" applyFill="1" applyBorder="1" applyAlignment="1">
      <alignment horizontal="center" vertical="center" wrapText="1"/>
      <protection/>
    </xf>
    <xf numFmtId="49" fontId="9" fillId="0" borderId="69" xfId="220" applyNumberFormat="1" applyFont="1" applyFill="1" applyBorder="1" applyAlignment="1">
      <alignment horizontal="center" shrinkToFit="1"/>
      <protection/>
    </xf>
    <xf numFmtId="4" fontId="9" fillId="0" borderId="69" xfId="220" applyNumberFormat="1" applyFont="1" applyFill="1" applyBorder="1" applyAlignment="1">
      <alignment horizontal="right"/>
      <protection/>
    </xf>
    <xf numFmtId="4" fontId="9" fillId="0" borderId="69" xfId="220" applyNumberFormat="1" applyFont="1" applyFill="1" applyBorder="1">
      <alignment/>
      <protection/>
    </xf>
    <xf numFmtId="0" fontId="0" fillId="0" borderId="0" xfId="0" applyFont="1" applyFill="1"/>
    <xf numFmtId="0" fontId="0" fillId="0" borderId="71" xfId="0" applyFill="1" applyBorder="1" applyAlignment="1">
      <alignment/>
    </xf>
    <xf numFmtId="0" fontId="38" fillId="0" borderId="69" xfId="220" applyFont="1" applyFill="1" applyBorder="1" applyAlignment="1">
      <alignment wrapText="1"/>
      <protection/>
    </xf>
    <xf numFmtId="0" fontId="3" fillId="3" borderId="110" xfId="0" applyFont="1" applyFill="1" applyBorder="1" applyAlignment="1">
      <alignment horizontal="center" vertical="center"/>
    </xf>
    <xf numFmtId="0" fontId="0" fillId="3" borderId="111" xfId="0" applyFill="1" applyBorder="1" applyAlignment="1">
      <alignment vertical="center"/>
    </xf>
    <xf numFmtId="4" fontId="0" fillId="0" borderId="49" xfId="0" applyNumberFormat="1" applyBorder="1"/>
    <xf numFmtId="0" fontId="0" fillId="0" borderId="112" xfId="0" applyFont="1" applyBorder="1"/>
    <xf numFmtId="0" fontId="0" fillId="0" borderId="113" xfId="0" applyBorder="1"/>
    <xf numFmtId="0" fontId="0" fillId="0" borderId="114" xfId="0" applyBorder="1"/>
    <xf numFmtId="0" fontId="0" fillId="0" borderId="115" xfId="0" applyBorder="1"/>
    <xf numFmtId="0" fontId="0" fillId="0" borderId="39" xfId="0" applyFont="1" applyBorder="1" applyAlignment="1">
      <alignment horizontal="center"/>
    </xf>
    <xf numFmtId="168" fontId="0" fillId="0" borderId="28" xfId="0" applyNumberFormat="1" applyFont="1" applyFill="1" applyBorder="1" applyAlignment="1">
      <alignment horizontal="left" vertical="center" wrapText="1"/>
    </xf>
    <xf numFmtId="0" fontId="0" fillId="0" borderId="39" xfId="0" applyFont="1" applyBorder="1" applyAlignment="1">
      <alignment horizontal="left" vertical="center" wrapText="1"/>
    </xf>
    <xf numFmtId="4" fontId="0" fillId="0" borderId="39" xfId="0" applyNumberFormat="1" applyBorder="1"/>
    <xf numFmtId="0" fontId="0" fillId="0" borderId="47" xfId="0" applyFont="1" applyBorder="1" applyAlignment="1">
      <alignment horizontal="center"/>
    </xf>
    <xf numFmtId="0" fontId="0" fillId="0" borderId="47" xfId="0" applyBorder="1" applyAlignment="1">
      <alignment horizontal="left" vertical="center" wrapText="1"/>
    </xf>
    <xf numFmtId="0" fontId="0" fillId="0" borderId="47" xfId="0" applyFont="1" applyBorder="1" applyAlignment="1">
      <alignment horizontal="left" vertical="center" wrapText="1"/>
    </xf>
    <xf numFmtId="4" fontId="0" fillId="0" borderId="47" xfId="0" applyNumberFormat="1" applyBorder="1"/>
    <xf numFmtId="0" fontId="0" fillId="0" borderId="36" xfId="0" applyFont="1" applyBorder="1" applyAlignment="1">
      <alignment horizontal="center"/>
    </xf>
    <xf numFmtId="0" fontId="3" fillId="0" borderId="36" xfId="0" applyFont="1" applyBorder="1" applyAlignment="1">
      <alignment horizontal="left" vertical="center" wrapText="1"/>
    </xf>
    <xf numFmtId="0" fontId="0" fillId="0" borderId="36" xfId="0" applyFont="1" applyBorder="1" applyAlignment="1">
      <alignment horizontal="left" vertical="center" wrapText="1"/>
    </xf>
    <xf numFmtId="4" fontId="0" fillId="0" borderId="36" xfId="0" applyNumberFormat="1" applyBorder="1"/>
    <xf numFmtId="0" fontId="3" fillId="0" borderId="28" xfId="0" applyFont="1" applyBorder="1" applyAlignment="1">
      <alignment horizontal="left" vertical="center" wrapText="1"/>
    </xf>
    <xf numFmtId="167" fontId="0" fillId="0" borderId="116" xfId="0" applyNumberFormat="1" applyBorder="1" applyAlignment="1">
      <alignment horizontal="right"/>
    </xf>
    <xf numFmtId="0" fontId="3" fillId="0" borderId="0" xfId="0" applyFont="1" applyBorder="1" applyAlignment="1">
      <alignment horizontal="left" vertical="center" wrapText="1"/>
    </xf>
    <xf numFmtId="0" fontId="0" fillId="0" borderId="93" xfId="0" applyFont="1" applyBorder="1" applyAlignment="1">
      <alignment horizontal="center"/>
    </xf>
    <xf numFmtId="0" fontId="3" fillId="0" borderId="93" xfId="0" applyFont="1" applyBorder="1" applyAlignment="1">
      <alignment horizontal="left" vertical="center" wrapText="1"/>
    </xf>
    <xf numFmtId="0" fontId="0" fillId="0" borderId="93" xfId="0" applyFont="1" applyBorder="1" applyAlignment="1">
      <alignment horizontal="left" vertical="center" wrapText="1"/>
    </xf>
    <xf numFmtId="168" fontId="0" fillId="0" borderId="28" xfId="0" applyNumberFormat="1" applyFill="1" applyBorder="1" applyAlignment="1">
      <alignment horizontal="left" vertical="center" wrapText="1"/>
    </xf>
    <xf numFmtId="3" fontId="0" fillId="0" borderId="81" xfId="0" applyNumberFormat="1" applyFont="1" applyBorder="1" applyAlignment="1">
      <alignment horizontal="center"/>
    </xf>
    <xf numFmtId="0" fontId="0" fillId="0" borderId="82" xfId="0" applyFont="1" applyBorder="1" applyAlignment="1">
      <alignment horizontal="center"/>
    </xf>
    <xf numFmtId="0" fontId="8" fillId="0" borderId="82" xfId="0" applyFont="1" applyBorder="1" applyAlignment="1">
      <alignment horizontal="left" vertical="center" wrapText="1"/>
    </xf>
    <xf numFmtId="0" fontId="0" fillId="0" borderId="82" xfId="0" applyFont="1" applyBorder="1" applyAlignment="1">
      <alignment horizontal="left" vertical="center" wrapText="1"/>
    </xf>
    <xf numFmtId="0" fontId="0" fillId="0" borderId="82" xfId="0" applyBorder="1" applyAlignment="1">
      <alignment horizontal="center"/>
    </xf>
    <xf numFmtId="4" fontId="0" fillId="0" borderId="82" xfId="0" applyNumberFormat="1" applyBorder="1"/>
    <xf numFmtId="167" fontId="0" fillId="0" borderId="82" xfId="0" applyNumberFormat="1" applyBorder="1" applyAlignment="1">
      <alignment horizontal="right"/>
    </xf>
    <xf numFmtId="0" fontId="0" fillId="0" borderId="83" xfId="0" applyFont="1" applyBorder="1"/>
    <xf numFmtId="0" fontId="0" fillId="0" borderId="117" xfId="0" applyFont="1" applyBorder="1"/>
    <xf numFmtId="3" fontId="0" fillId="0" borderId="118" xfId="0" applyNumberFormat="1" applyFont="1" applyBorder="1" applyAlignment="1">
      <alignment horizontal="center"/>
    </xf>
    <xf numFmtId="0" fontId="0" fillId="0" borderId="116" xfId="0" applyFont="1" applyBorder="1" applyAlignment="1">
      <alignment horizontal="center"/>
    </xf>
    <xf numFmtId="0" fontId="0" fillId="0" borderId="116" xfId="0" applyFont="1" applyBorder="1" applyAlignment="1">
      <alignment horizontal="left" vertical="center" wrapText="1"/>
    </xf>
    <xf numFmtId="4" fontId="0" fillId="0" borderId="116" xfId="0" applyNumberFormat="1" applyBorder="1"/>
    <xf numFmtId="0" fontId="0" fillId="0" borderId="82" xfId="0" applyBorder="1" applyAlignment="1">
      <alignment horizontal="left" vertical="center" wrapText="1"/>
    </xf>
    <xf numFmtId="168" fontId="11" fillId="0" borderId="47" xfId="0" applyNumberFormat="1" applyFont="1" applyFill="1" applyBorder="1" applyAlignment="1">
      <alignment horizontal="left" vertical="top" wrapText="1"/>
    </xf>
    <xf numFmtId="0" fontId="3" fillId="0" borderId="42" xfId="0" applyFont="1" applyFill="1" applyBorder="1" applyAlignment="1">
      <alignment horizontal="center"/>
    </xf>
    <xf numFmtId="0" fontId="3" fillId="0" borderId="42"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82" xfId="0" applyFont="1" applyFill="1" applyBorder="1" applyAlignment="1">
      <alignment horizontal="center"/>
    </xf>
    <xf numFmtId="0" fontId="3" fillId="0" borderId="83" xfId="0" applyFont="1" applyFill="1" applyBorder="1" applyAlignment="1">
      <alignment horizontal="center" vertical="center"/>
    </xf>
    <xf numFmtId="0" fontId="0" fillId="0" borderId="116" xfId="0" applyBorder="1" applyAlignment="1">
      <alignment horizontal="left" vertical="center" wrapText="1"/>
    </xf>
    <xf numFmtId="0" fontId="0" fillId="0" borderId="119" xfId="0" applyFont="1" applyBorder="1" applyAlignment="1">
      <alignment horizontal="left" vertical="center" wrapText="1"/>
    </xf>
    <xf numFmtId="4" fontId="0" fillId="0" borderId="120" xfId="0" applyNumberFormat="1" applyBorder="1"/>
    <xf numFmtId="167" fontId="0" fillId="0" borderId="116" xfId="0" applyNumberFormat="1" applyFont="1" applyBorder="1" applyAlignment="1">
      <alignment horizontal="right" vertical="center"/>
    </xf>
    <xf numFmtId="0" fontId="0" fillId="0" borderId="82" xfId="0" applyFont="1" applyFill="1" applyBorder="1" applyAlignment="1">
      <alignment horizontal="center"/>
    </xf>
    <xf numFmtId="0" fontId="0" fillId="0" borderId="82" xfId="0" applyFont="1" applyFill="1" applyBorder="1" applyAlignment="1">
      <alignment horizontal="left" vertical="center" wrapText="1"/>
    </xf>
    <xf numFmtId="4" fontId="0" fillId="0" borderId="82" xfId="0" applyNumberFormat="1" applyFill="1" applyBorder="1"/>
    <xf numFmtId="0" fontId="0" fillId="0" borderId="83" xfId="0" applyFont="1" applyFill="1" applyBorder="1"/>
    <xf numFmtId="0" fontId="0" fillId="0" borderId="79" xfId="0" applyFont="1" applyBorder="1" applyAlignment="1">
      <alignment horizontal="center"/>
    </xf>
    <xf numFmtId="0" fontId="0" fillId="0" borderId="82" xfId="0" applyFont="1" applyBorder="1"/>
    <xf numFmtId="0" fontId="0" fillId="0" borderId="80" xfId="0" applyFont="1" applyBorder="1"/>
    <xf numFmtId="0" fontId="0" fillId="0" borderId="121" xfId="0" applyBorder="1" applyAlignment="1">
      <alignment horizontal="left" vertical="center" wrapText="1"/>
    </xf>
    <xf numFmtId="167" fontId="0" fillId="0" borderId="93" xfId="0" applyNumberFormat="1" applyBorder="1" applyAlignment="1">
      <alignment horizontal="right"/>
    </xf>
    <xf numFmtId="0" fontId="0" fillId="0" borderId="116" xfId="0" applyFont="1" applyFill="1" applyBorder="1" applyAlignment="1">
      <alignment horizontal="left" vertical="center" wrapText="1"/>
    </xf>
    <xf numFmtId="0" fontId="0" fillId="0" borderId="82" xfId="0" applyFill="1" applyBorder="1" applyAlignment="1">
      <alignment horizontal="left" vertical="center" wrapText="1"/>
    </xf>
    <xf numFmtId="167" fontId="0" fillId="0" borderId="23" xfId="0" applyNumberFormat="1" applyFont="1" applyBorder="1" applyAlignment="1">
      <alignment horizontal="right" vertical="center"/>
    </xf>
    <xf numFmtId="167" fontId="0" fillId="0" borderId="122" xfId="0" applyNumberFormat="1" applyBorder="1" applyAlignment="1">
      <alignment horizontal="center"/>
    </xf>
    <xf numFmtId="4" fontId="0" fillId="0" borderId="82" xfId="0" applyNumberFormat="1" applyFont="1" applyFill="1" applyBorder="1"/>
    <xf numFmtId="0" fontId="0" fillId="0" borderId="59" xfId="0" applyFont="1" applyFill="1" applyBorder="1"/>
    <xf numFmtId="0" fontId="0" fillId="0" borderId="116" xfId="0" applyFont="1" applyFill="1" applyBorder="1" applyAlignment="1">
      <alignment horizontal="center"/>
    </xf>
    <xf numFmtId="0" fontId="0" fillId="0" borderId="51" xfId="0" applyFont="1" applyBorder="1" applyAlignment="1">
      <alignment horizontal="center"/>
    </xf>
    <xf numFmtId="0" fontId="0" fillId="0" borderId="51" xfId="0" applyFont="1" applyBorder="1" applyAlignment="1">
      <alignment horizontal="left" vertical="center" wrapText="1"/>
    </xf>
    <xf numFmtId="4" fontId="0" fillId="0" borderId="51" xfId="0" applyNumberFormat="1" applyBorder="1"/>
    <xf numFmtId="167" fontId="0" fillId="0" borderId="51" xfId="0" applyNumberFormat="1" applyBorder="1" applyAlignment="1">
      <alignment horizontal="right"/>
    </xf>
    <xf numFmtId="0" fontId="0" fillId="0" borderId="52" xfId="0" applyFont="1" applyBorder="1"/>
    <xf numFmtId="3" fontId="0" fillId="0" borderId="123" xfId="0" applyNumberFormat="1" applyFont="1" applyBorder="1" applyAlignment="1">
      <alignment horizontal="center"/>
    </xf>
    <xf numFmtId="0" fontId="0" fillId="0" borderId="9" xfId="0" applyFont="1" applyBorder="1" applyAlignment="1">
      <alignment horizontal="center"/>
    </xf>
    <xf numFmtId="0" fontId="0" fillId="0" borderId="9" xfId="0" applyFont="1" applyBorder="1" applyAlignment="1">
      <alignment horizontal="left" vertical="center" wrapText="1"/>
    </xf>
    <xf numFmtId="4" fontId="0" fillId="0" borderId="9" xfId="0" applyNumberFormat="1" applyBorder="1"/>
    <xf numFmtId="167" fontId="0" fillId="0" borderId="124" xfId="0" applyNumberFormat="1" applyBorder="1" applyAlignment="1">
      <alignment horizontal="right"/>
    </xf>
    <xf numFmtId="167" fontId="0" fillId="0" borderId="125" xfId="0" applyNumberFormat="1" applyBorder="1" applyAlignment="1">
      <alignment horizontal="right"/>
    </xf>
    <xf numFmtId="0" fontId="0" fillId="0" borderId="126" xfId="0" applyFont="1" applyBorder="1" applyAlignment="1">
      <alignment horizontal="left" vertical="center" wrapText="1"/>
    </xf>
    <xf numFmtId="167" fontId="0" fillId="0" borderId="121" xfId="0" applyNumberFormat="1" applyBorder="1" applyAlignment="1">
      <alignment horizontal="right"/>
    </xf>
    <xf numFmtId="167" fontId="0" fillId="0" borderId="127" xfId="0" applyNumberFormat="1" applyBorder="1" applyAlignment="1">
      <alignment horizontal="right"/>
    </xf>
    <xf numFmtId="3" fontId="0" fillId="0" borderId="128" xfId="0" applyNumberFormat="1" applyFont="1" applyBorder="1" applyAlignment="1">
      <alignment horizontal="center"/>
    </xf>
    <xf numFmtId="0" fontId="0" fillId="0" borderId="129" xfId="0" applyFont="1" applyBorder="1"/>
    <xf numFmtId="0" fontId="0" fillId="0" borderId="0" xfId="220" applyFill="1" applyAlignment="1">
      <alignment/>
      <protection/>
    </xf>
    <xf numFmtId="4" fontId="0" fillId="0" borderId="0" xfId="0" applyNumberFormat="1" applyFill="1"/>
    <xf numFmtId="0" fontId="3" fillId="3" borderId="130" xfId="0" applyFont="1" applyFill="1" applyBorder="1" applyAlignment="1">
      <alignment horizontal="center" vertical="center"/>
    </xf>
    <xf numFmtId="0" fontId="3" fillId="3" borderId="131" xfId="0" applyFont="1" applyFill="1" applyBorder="1" applyAlignment="1">
      <alignment horizontal="center" vertical="center"/>
    </xf>
    <xf numFmtId="49" fontId="9" fillId="0" borderId="69" xfId="220" applyNumberFormat="1" applyFont="1" applyFill="1" applyBorder="1" applyAlignment="1">
      <alignment horizontal="center" wrapText="1"/>
      <protection/>
    </xf>
    <xf numFmtId="49" fontId="9" fillId="0" borderId="36" xfId="220" applyNumberFormat="1" applyFont="1" applyFill="1" applyBorder="1" applyAlignment="1">
      <alignment horizontal="center" wrapText="1"/>
      <protection/>
    </xf>
    <xf numFmtId="0" fontId="3" fillId="9" borderId="28" xfId="220" applyFont="1" applyFill="1" applyBorder="1" applyAlignment="1">
      <alignment wrapText="1"/>
      <protection/>
    </xf>
    <xf numFmtId="0" fontId="3" fillId="9" borderId="28" xfId="220" applyFont="1" applyFill="1" applyBorder="1" applyAlignment="1">
      <alignment horizontal="center" wrapText="1"/>
      <protection/>
    </xf>
    <xf numFmtId="0" fontId="0" fillId="9" borderId="28" xfId="220" applyFill="1" applyBorder="1" applyAlignment="1">
      <alignment horizontal="center" wrapText="1"/>
      <protection/>
    </xf>
    <xf numFmtId="0" fontId="0" fillId="0" borderId="36" xfId="220" applyFill="1" applyBorder="1" applyAlignment="1">
      <alignment horizontal="center" wrapText="1"/>
      <protection/>
    </xf>
    <xf numFmtId="49" fontId="9" fillId="0" borderId="69" xfId="220" applyNumberFormat="1" applyFont="1" applyFill="1" applyBorder="1" applyAlignment="1">
      <alignment horizontal="center" wrapText="1"/>
      <protection/>
    </xf>
    <xf numFmtId="0" fontId="0" fillId="0" borderId="69" xfId="220" applyFill="1" applyBorder="1" applyAlignment="1">
      <alignment horizontal="center" wrapText="1"/>
      <protection/>
    </xf>
    <xf numFmtId="0" fontId="0" fillId="0" borderId="71" xfId="220" applyFill="1" applyBorder="1" applyAlignment="1">
      <alignment wrapText="1"/>
      <protection/>
    </xf>
    <xf numFmtId="49" fontId="9" fillId="0" borderId="71" xfId="220" applyNumberFormat="1" applyFont="1" applyFill="1" applyBorder="1" applyAlignment="1">
      <alignment horizontal="center" wrapText="1"/>
      <protection/>
    </xf>
    <xf numFmtId="4" fontId="9" fillId="0" borderId="69" xfId="220" applyNumberFormat="1" applyFont="1" applyFill="1" applyBorder="1" applyAlignment="1">
      <alignment wrapText="1"/>
      <protection/>
    </xf>
    <xf numFmtId="0" fontId="0" fillId="0" borderId="0" xfId="0" applyFill="1" applyBorder="1" applyAlignment="1">
      <alignment wrapText="1"/>
    </xf>
    <xf numFmtId="4" fontId="0" fillId="0" borderId="69" xfId="220" applyNumberFormat="1" applyFill="1" applyBorder="1" applyAlignment="1">
      <alignment horizontal="right" wrapText="1"/>
      <protection/>
    </xf>
    <xf numFmtId="0" fontId="0" fillId="0" borderId="71" xfId="220" applyBorder="1" applyAlignment="1">
      <alignment wrapText="1"/>
      <protection/>
    </xf>
    <xf numFmtId="0" fontId="0" fillId="0" borderId="71" xfId="0" applyBorder="1" applyAlignment="1">
      <alignment wrapText="1"/>
    </xf>
    <xf numFmtId="49" fontId="38" fillId="0" borderId="69" xfId="220" applyNumberFormat="1" applyFont="1" applyFill="1" applyBorder="1" applyAlignment="1">
      <alignment horizontal="center" wrapText="1"/>
      <protection/>
    </xf>
    <xf numFmtId="0" fontId="0" fillId="0" borderId="69" xfId="220" applyBorder="1" applyAlignment="1">
      <alignment wrapText="1"/>
      <protection/>
    </xf>
    <xf numFmtId="0" fontId="1" fillId="0" borderId="36" xfId="218" applyFont="1" applyBorder="1" applyAlignment="1">
      <alignment horizontal="center" vertical="center" wrapText="1"/>
      <protection/>
    </xf>
    <xf numFmtId="172" fontId="19" fillId="13" borderId="39" xfId="217" applyNumberFormat="1" applyFont="1" applyFill="1" applyBorder="1" applyAlignment="1" applyProtection="1">
      <alignment horizontal="right" vertical="top"/>
      <protection/>
    </xf>
    <xf numFmtId="49" fontId="19" fillId="13" borderId="39" xfId="217" applyNumberFormat="1" applyFont="1" applyFill="1" applyBorder="1" applyAlignment="1" applyProtection="1">
      <alignment horizontal="left" vertical="top"/>
      <protection/>
    </xf>
    <xf numFmtId="0" fontId="19" fillId="13" borderId="39" xfId="217" applyNumberFormat="1" applyFont="1" applyFill="1" applyBorder="1" applyAlignment="1" applyProtection="1">
      <alignment horizontal="left" vertical="top" wrapText="1"/>
      <protection/>
    </xf>
    <xf numFmtId="0" fontId="1" fillId="0" borderId="39" xfId="218" applyFont="1" applyBorder="1" applyAlignment="1">
      <alignment horizontal="center" vertical="center" wrapText="1"/>
      <protection/>
    </xf>
    <xf numFmtId="0" fontId="1" fillId="0" borderId="39" xfId="218" applyFont="1" applyFill="1" applyBorder="1">
      <alignment/>
      <protection/>
    </xf>
    <xf numFmtId="172" fontId="19" fillId="0" borderId="69" xfId="217" applyNumberFormat="1" applyFont="1" applyBorder="1" applyAlignment="1" applyProtection="1">
      <alignment horizontal="right" vertical="top"/>
      <protection/>
    </xf>
    <xf numFmtId="49" fontId="20" fillId="0" borderId="69" xfId="217" applyNumberFormat="1" applyFont="1" applyBorder="1" applyAlignment="1" applyProtection="1">
      <alignment horizontal="right" vertical="top"/>
      <protection/>
    </xf>
    <xf numFmtId="0" fontId="1" fillId="0" borderId="69" xfId="218" applyFont="1" applyBorder="1" applyAlignment="1">
      <alignment horizontal="center" vertical="center" wrapText="1"/>
      <protection/>
    </xf>
    <xf numFmtId="0" fontId="1" fillId="0" borderId="69" xfId="218" applyFont="1" applyFill="1" applyBorder="1">
      <alignment/>
      <protection/>
    </xf>
    <xf numFmtId="49" fontId="19" fillId="0" borderId="69" xfId="217" applyNumberFormat="1" applyFont="1" applyBorder="1" applyAlignment="1" applyProtection="1">
      <alignment horizontal="left" vertical="top"/>
      <protection/>
    </xf>
    <xf numFmtId="0" fontId="20" fillId="0" borderId="69" xfId="217" applyNumberFormat="1" applyFont="1" applyBorder="1" applyAlignment="1" applyProtection="1">
      <alignment horizontal="left" vertical="top" wrapText="1"/>
      <protection/>
    </xf>
    <xf numFmtId="172" fontId="21" fillId="0" borderId="69" xfId="217" applyNumberFormat="1" applyFont="1" applyBorder="1" applyAlignment="1" applyProtection="1">
      <alignment horizontal="left" vertical="top" wrapText="1"/>
      <protection/>
    </xf>
    <xf numFmtId="0" fontId="22" fillId="0" borderId="69" xfId="217" applyNumberFormat="1" applyFont="1" applyBorder="1" applyAlignment="1" applyProtection="1">
      <alignment horizontal="right" vertical="top" wrapText="1"/>
      <protection/>
    </xf>
    <xf numFmtId="0" fontId="22" fillId="0" borderId="69" xfId="217" applyNumberFormat="1" applyFont="1" applyBorder="1" applyAlignment="1" applyProtection="1">
      <alignment horizontal="left" vertical="top" wrapText="1"/>
      <protection/>
    </xf>
    <xf numFmtId="49" fontId="22" fillId="0" borderId="69" xfId="217" applyNumberFormat="1" applyFont="1" applyBorder="1" applyAlignment="1" applyProtection="1">
      <alignment horizontal="left" vertical="top" wrapText="1"/>
      <protection/>
    </xf>
    <xf numFmtId="174" fontId="21" fillId="0" borderId="69" xfId="217" applyNumberFormat="1" applyFont="1" applyBorder="1" applyAlignment="1" applyProtection="1">
      <alignment horizontal="left" vertical="top" wrapText="1"/>
      <protection/>
    </xf>
    <xf numFmtId="175" fontId="21" fillId="0" borderId="69" xfId="217" applyNumberFormat="1" applyFont="1" applyBorder="1" applyAlignment="1" applyProtection="1">
      <alignment horizontal="left" vertical="top" wrapText="1"/>
      <protection/>
    </xf>
    <xf numFmtId="172" fontId="21" fillId="0" borderId="36" xfId="217" applyNumberFormat="1" applyFont="1" applyBorder="1" applyAlignment="1" applyProtection="1">
      <alignment horizontal="left" vertical="top" wrapText="1"/>
      <protection/>
    </xf>
    <xf numFmtId="0" fontId="22" fillId="0" borderId="36" xfId="217" applyNumberFormat="1" applyFont="1" applyBorder="1" applyAlignment="1" applyProtection="1">
      <alignment horizontal="right" vertical="top" wrapText="1"/>
      <protection/>
    </xf>
    <xf numFmtId="0" fontId="22" fillId="0" borderId="36" xfId="217" applyNumberFormat="1" applyFont="1" applyBorder="1" applyAlignment="1" applyProtection="1">
      <alignment horizontal="left" vertical="top" wrapText="1"/>
      <protection/>
    </xf>
    <xf numFmtId="49" fontId="22" fillId="0" borderId="36" xfId="217" applyNumberFormat="1" applyFont="1" applyBorder="1" applyAlignment="1" applyProtection="1">
      <alignment horizontal="left" vertical="top" wrapText="1"/>
      <protection/>
    </xf>
    <xf numFmtId="174" fontId="21" fillId="0" borderId="36" xfId="217" applyNumberFormat="1" applyFont="1" applyBorder="1" applyAlignment="1" applyProtection="1">
      <alignment horizontal="left" vertical="top" wrapText="1"/>
      <protection/>
    </xf>
    <xf numFmtId="175" fontId="21" fillId="0" borderId="36" xfId="217" applyNumberFormat="1" applyFont="1" applyBorder="1" applyAlignment="1" applyProtection="1">
      <alignment horizontal="left" vertical="top" wrapText="1"/>
      <protection/>
    </xf>
    <xf numFmtId="0" fontId="1" fillId="0" borderId="36" xfId="218" applyFont="1" applyFill="1" applyBorder="1">
      <alignment/>
      <protection/>
    </xf>
    <xf numFmtId="0" fontId="1" fillId="0" borderId="69" xfId="218" applyFont="1" applyFill="1" applyBorder="1" applyAlignment="1">
      <alignment horizontal="center" vertical="center" wrapText="1"/>
      <protection/>
    </xf>
    <xf numFmtId="172" fontId="19" fillId="0" borderId="36" xfId="217" applyNumberFormat="1" applyFont="1" applyBorder="1" applyAlignment="1" applyProtection="1">
      <alignment horizontal="right" vertical="top"/>
      <protection/>
    </xf>
    <xf numFmtId="49" fontId="20" fillId="0" borderId="36" xfId="217" applyNumberFormat="1" applyFont="1" applyBorder="1" applyAlignment="1" applyProtection="1">
      <alignment horizontal="right" vertical="top"/>
      <protection/>
    </xf>
    <xf numFmtId="0" fontId="22" fillId="0" borderId="0" xfId="0" applyNumberFormat="1" applyFont="1" applyAlignment="1" applyProtection="1">
      <alignment horizontal="left" vertical="top" wrapText="1"/>
      <protection/>
    </xf>
    <xf numFmtId="4" fontId="9" fillId="0" borderId="69" xfId="220" applyNumberFormat="1" applyFont="1" applyFill="1" applyBorder="1" applyAlignment="1" applyProtection="1">
      <alignment horizontal="right"/>
      <protection locked="0"/>
    </xf>
    <xf numFmtId="0" fontId="58" fillId="0" borderId="69" xfId="220" applyFont="1" applyFill="1" applyBorder="1" applyAlignment="1" applyProtection="1">
      <alignment horizontal="left" wrapText="1"/>
      <protection locked="0"/>
    </xf>
    <xf numFmtId="4" fontId="9" fillId="0" borderId="36" xfId="220" applyNumberFormat="1" applyFont="1" applyFill="1" applyBorder="1" applyAlignment="1" applyProtection="1">
      <alignment horizontal="right"/>
      <protection locked="0"/>
    </xf>
    <xf numFmtId="0" fontId="3" fillId="9" borderId="28" xfId="220" applyNumberFormat="1" applyFont="1" applyFill="1" applyBorder="1" applyAlignment="1" applyProtection="1">
      <alignment horizontal="right"/>
      <protection locked="0"/>
    </xf>
    <xf numFmtId="0" fontId="0" fillId="9" borderId="28" xfId="220" applyNumberFormat="1" applyFill="1" applyBorder="1" applyAlignment="1" applyProtection="1">
      <alignment horizontal="right"/>
      <protection locked="0"/>
    </xf>
    <xf numFmtId="4" fontId="0" fillId="0" borderId="36" xfId="220" applyNumberFormat="1" applyFill="1" applyBorder="1" applyAlignment="1" applyProtection="1">
      <alignment horizontal="right"/>
      <protection locked="0"/>
    </xf>
    <xf numFmtId="4" fontId="9" fillId="0" borderId="69" xfId="220" applyNumberFormat="1" applyFont="1" applyFill="1" applyBorder="1" applyAlignment="1" applyProtection="1">
      <alignment horizontal="right"/>
      <protection locked="0"/>
    </xf>
    <xf numFmtId="0" fontId="0" fillId="0" borderId="69" xfId="220" applyNumberFormat="1" applyFill="1" applyBorder="1" applyAlignment="1" applyProtection="1">
      <alignment horizontal="right"/>
      <protection locked="0"/>
    </xf>
    <xf numFmtId="0" fontId="58" fillId="0" borderId="36" xfId="220" applyFont="1" applyFill="1" applyBorder="1" applyAlignment="1" applyProtection="1">
      <alignment horizontal="left" wrapText="1"/>
      <protection locked="0"/>
    </xf>
    <xf numFmtId="4" fontId="0" fillId="0" borderId="69" xfId="220" applyNumberFormat="1" applyFill="1" applyBorder="1" applyAlignment="1" applyProtection="1">
      <alignment horizontal="right"/>
      <protection locked="0"/>
    </xf>
    <xf numFmtId="4" fontId="38" fillId="0" borderId="69" xfId="220" applyNumberFormat="1" applyFont="1" applyFill="1" applyBorder="1" applyAlignment="1" applyProtection="1">
      <alignment horizontal="right"/>
      <protection locked="0"/>
    </xf>
    <xf numFmtId="0" fontId="4" fillId="0" borderId="0" xfId="0" applyFont="1" applyFill="1" applyAlignment="1">
      <alignment wrapText="1"/>
    </xf>
    <xf numFmtId="0" fontId="4" fillId="0" borderId="0" xfId="0" applyFont="1" applyAlignment="1">
      <alignment horizontal="right"/>
    </xf>
    <xf numFmtId="0" fontId="4" fillId="0" borderId="0" xfId="0" applyFont="1" applyAlignment="1">
      <alignment wrapText="1"/>
    </xf>
    <xf numFmtId="0" fontId="4" fillId="0" borderId="0" xfId="0" applyFont="1" applyFill="1" applyAlignment="1">
      <alignment/>
    </xf>
    <xf numFmtId="0" fontId="60" fillId="0" borderId="0" xfId="0" applyFont="1" applyFill="1" applyAlignment="1">
      <alignment horizontal="left"/>
    </xf>
    <xf numFmtId="0" fontId="4"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xf numFmtId="0" fontId="4" fillId="0" borderId="0" xfId="0" applyFont="1" applyFill="1" applyBorder="1" applyAlignment="1">
      <alignment horizontal="left" vertical="center" wrapText="1"/>
    </xf>
    <xf numFmtId="0" fontId="4" fillId="0" borderId="0" xfId="0" applyFont="1" applyFill="1" applyBorder="1" applyAlignment="1">
      <alignment wrapText="1"/>
    </xf>
    <xf numFmtId="0" fontId="4" fillId="0" borderId="0" xfId="222" applyFont="1">
      <alignment/>
      <protection/>
    </xf>
    <xf numFmtId="0" fontId="61" fillId="0" borderId="0" xfId="213" applyFont="1">
      <alignment/>
      <protection/>
    </xf>
    <xf numFmtId="0" fontId="61" fillId="0" borderId="0" xfId="214" applyFont="1" applyFill="1">
      <alignment/>
      <protection/>
    </xf>
    <xf numFmtId="0" fontId="61" fillId="0" borderId="0" xfId="214" applyFont="1">
      <alignment/>
      <protection/>
    </xf>
    <xf numFmtId="0" fontId="61" fillId="0" borderId="0" xfId="223" applyFont="1">
      <alignment/>
      <protection/>
    </xf>
    <xf numFmtId="0" fontId="0" fillId="0" borderId="17" xfId="0" applyBorder="1" applyAlignment="1">
      <alignment wrapText="1"/>
    </xf>
    <xf numFmtId="4" fontId="3" fillId="0" borderId="5" xfId="168" applyNumberFormat="1" applyFont="1" applyFill="1" applyBorder="1">
      <alignment/>
      <protection/>
    </xf>
    <xf numFmtId="4" fontId="3" fillId="0" borderId="5" xfId="167" applyNumberFormat="1" applyFont="1" applyFill="1" applyBorder="1">
      <alignment/>
      <protection/>
    </xf>
    <xf numFmtId="167" fontId="0" fillId="0" borderId="14" xfId="0" applyNumberFormat="1" applyBorder="1" applyAlignment="1" applyProtection="1">
      <alignment horizontal="right"/>
      <protection locked="0"/>
    </xf>
    <xf numFmtId="167" fontId="0" fillId="0" borderId="5" xfId="0" applyNumberFormat="1" applyBorder="1" applyAlignment="1" applyProtection="1">
      <alignment horizontal="right"/>
      <protection locked="0"/>
    </xf>
    <xf numFmtId="167" fontId="0" fillId="0" borderId="9" xfId="0" applyNumberFormat="1" applyBorder="1" applyAlignment="1" applyProtection="1">
      <alignment horizontal="right"/>
      <protection locked="0"/>
    </xf>
    <xf numFmtId="167" fontId="0" fillId="0" borderId="116" xfId="0" applyNumberFormat="1" applyBorder="1" applyAlignment="1" applyProtection="1">
      <alignment horizontal="right"/>
      <protection locked="0"/>
    </xf>
    <xf numFmtId="167" fontId="0" fillId="0" borderId="14" xfId="212" applyNumberFormat="1" applyBorder="1" applyAlignment="1" applyProtection="1">
      <alignment horizontal="right"/>
      <protection locked="0"/>
    </xf>
    <xf numFmtId="167" fontId="0" fillId="0" borderId="5" xfId="212" applyNumberFormat="1" applyBorder="1" applyAlignment="1" applyProtection="1">
      <alignment horizontal="right"/>
      <protection locked="0"/>
    </xf>
    <xf numFmtId="0" fontId="3" fillId="12" borderId="108" xfId="218" applyFont="1" applyFill="1" applyBorder="1" applyAlignment="1" applyProtection="1">
      <alignment horizontal="center"/>
      <protection locked="0"/>
    </xf>
    <xf numFmtId="0" fontId="3" fillId="8" borderId="36" xfId="218" applyFont="1" applyFill="1" applyBorder="1" applyAlignment="1" applyProtection="1">
      <alignment horizontal="left" wrapText="1"/>
      <protection locked="0"/>
    </xf>
    <xf numFmtId="0" fontId="3" fillId="8" borderId="39" xfId="218" applyFont="1" applyFill="1" applyBorder="1" applyAlignment="1" applyProtection="1">
      <alignment horizontal="left" wrapText="1"/>
      <protection locked="0"/>
    </xf>
    <xf numFmtId="167" fontId="1" fillId="0" borderId="42" xfId="218" applyNumberFormat="1" applyFill="1" applyBorder="1" applyAlignment="1" applyProtection="1">
      <alignment horizontal="center" vertical="center"/>
      <protection locked="0"/>
    </xf>
    <xf numFmtId="167" fontId="1" fillId="0" borderId="28" xfId="218" applyNumberFormat="1" applyFill="1" applyBorder="1" applyAlignment="1" applyProtection="1">
      <alignment horizontal="center" vertical="center"/>
      <protection locked="0"/>
    </xf>
    <xf numFmtId="0" fontId="3" fillId="8" borderId="28" xfId="218" applyFont="1" applyFill="1" applyBorder="1" applyAlignment="1" applyProtection="1">
      <alignment horizontal="left" wrapText="1"/>
      <protection locked="0"/>
    </xf>
    <xf numFmtId="167" fontId="1" fillId="0" borderId="47" xfId="218" applyNumberFormat="1" applyFill="1" applyBorder="1" applyAlignment="1" applyProtection="1">
      <alignment horizontal="center" vertical="center"/>
      <protection locked="0"/>
    </xf>
    <xf numFmtId="167" fontId="0" fillId="0" borderId="49" xfId="0" applyNumberFormat="1" applyBorder="1" applyAlignment="1" applyProtection="1">
      <alignment horizontal="right"/>
      <protection locked="0"/>
    </xf>
    <xf numFmtId="0" fontId="0" fillId="0" borderId="114" xfId="0" applyBorder="1" applyProtection="1">
      <protection locked="0"/>
    </xf>
    <xf numFmtId="0" fontId="0" fillId="0" borderId="0" xfId="0" applyProtection="1">
      <protection locked="0"/>
    </xf>
    <xf numFmtId="167" fontId="0" fillId="0" borderId="32" xfId="168" applyNumberFormat="1" applyFill="1" applyBorder="1" applyAlignment="1" applyProtection="1">
      <alignment horizontal="right"/>
      <protection locked="0"/>
    </xf>
    <xf numFmtId="167" fontId="0" fillId="0" borderId="5" xfId="168" applyNumberFormat="1" applyFill="1" applyBorder="1" applyAlignment="1" applyProtection="1">
      <alignment horizontal="right"/>
      <protection locked="0"/>
    </xf>
    <xf numFmtId="167" fontId="0" fillId="0" borderId="32" xfId="167" applyNumberFormat="1" applyFill="1" applyBorder="1" applyAlignment="1" applyProtection="1">
      <alignment horizontal="right"/>
      <protection locked="0"/>
    </xf>
    <xf numFmtId="167" fontId="0" fillId="0" borderId="5" xfId="167" applyNumberFormat="1" applyFill="1" applyBorder="1" applyAlignment="1" applyProtection="1">
      <alignment horizontal="right"/>
      <protection locked="0"/>
    </xf>
    <xf numFmtId="167" fontId="0" fillId="0" borderId="14" xfId="166" applyNumberFormat="1" applyBorder="1" applyAlignment="1" applyProtection="1">
      <alignment horizontal="right"/>
      <protection locked="0"/>
    </xf>
    <xf numFmtId="167" fontId="0" fillId="0" borderId="32" xfId="166" applyNumberFormat="1" applyFill="1" applyBorder="1" applyAlignment="1" applyProtection="1">
      <alignment horizontal="right"/>
      <protection locked="0"/>
    </xf>
    <xf numFmtId="167" fontId="0" fillId="0" borderId="5" xfId="166" applyNumberFormat="1" applyFill="1" applyBorder="1" applyAlignment="1" applyProtection="1">
      <alignment horizontal="right"/>
      <protection locked="0"/>
    </xf>
    <xf numFmtId="4" fontId="3" fillId="4" borderId="5" xfId="170" applyNumberFormat="1" applyFont="1" applyFill="1" applyBorder="1">
      <alignment/>
      <protection/>
    </xf>
    <xf numFmtId="4" fontId="3" fillId="0" borderId="5" xfId="170" applyNumberFormat="1" applyFont="1" applyFill="1" applyBorder="1">
      <alignment/>
      <protection/>
    </xf>
    <xf numFmtId="167" fontId="0" fillId="0" borderId="14" xfId="170" applyNumberFormat="1" applyBorder="1" applyAlignment="1" applyProtection="1">
      <alignment horizontal="right"/>
      <protection locked="0"/>
    </xf>
    <xf numFmtId="167" fontId="0" fillId="0" borderId="32" xfId="170" applyNumberFormat="1" applyFill="1" applyBorder="1" applyAlignment="1" applyProtection="1">
      <alignment horizontal="right"/>
      <protection locked="0"/>
    </xf>
    <xf numFmtId="167" fontId="0" fillId="0" borderId="5" xfId="170" applyNumberFormat="1" applyFill="1" applyBorder="1" applyAlignment="1" applyProtection="1">
      <alignment horizontal="right"/>
      <protection locked="0"/>
    </xf>
    <xf numFmtId="4" fontId="3" fillId="0" borderId="5" xfId="165" applyNumberFormat="1" applyFont="1" applyFill="1" applyBorder="1">
      <alignment/>
      <protection/>
    </xf>
    <xf numFmtId="167" fontId="0" fillId="0" borderId="14" xfId="165" applyNumberFormat="1" applyBorder="1" applyAlignment="1" applyProtection="1">
      <alignment horizontal="right"/>
      <protection locked="0"/>
    </xf>
    <xf numFmtId="167" fontId="0" fillId="0" borderId="32" xfId="165" applyNumberFormat="1" applyFill="1" applyBorder="1" applyAlignment="1" applyProtection="1">
      <alignment horizontal="right"/>
      <protection locked="0"/>
    </xf>
    <xf numFmtId="167" fontId="0" fillId="0" borderId="5" xfId="165" applyNumberFormat="1" applyFill="1" applyBorder="1" applyAlignment="1" applyProtection="1">
      <alignment horizontal="right"/>
      <protection locked="0"/>
    </xf>
    <xf numFmtId="4" fontId="3" fillId="0" borderId="5" xfId="169" applyNumberFormat="1" applyFont="1" applyFill="1" applyBorder="1">
      <alignment/>
      <protection/>
    </xf>
    <xf numFmtId="167" fontId="0" fillId="0" borderId="14" xfId="169" applyNumberFormat="1" applyBorder="1" applyAlignment="1" applyProtection="1">
      <alignment horizontal="right"/>
      <protection locked="0"/>
    </xf>
    <xf numFmtId="167" fontId="0" fillId="0" borderId="32" xfId="169" applyNumberFormat="1" applyFill="1" applyBorder="1" applyAlignment="1" applyProtection="1">
      <alignment horizontal="right"/>
      <protection locked="0"/>
    </xf>
    <xf numFmtId="167" fontId="0" fillId="0" borderId="5" xfId="169" applyNumberFormat="1" applyFill="1" applyBorder="1" applyAlignment="1" applyProtection="1">
      <alignment horizontal="right"/>
      <protection locked="0"/>
    </xf>
    <xf numFmtId="4" fontId="3" fillId="0" borderId="5" xfId="152" applyNumberFormat="1" applyFont="1" applyFill="1" applyBorder="1">
      <alignment/>
      <protection/>
    </xf>
    <xf numFmtId="167" fontId="0" fillId="0" borderId="14" xfId="152" applyNumberFormat="1" applyBorder="1" applyAlignment="1" applyProtection="1">
      <alignment horizontal="right"/>
      <protection locked="0"/>
    </xf>
    <xf numFmtId="167" fontId="0" fillId="0" borderId="32" xfId="152" applyNumberFormat="1" applyFill="1" applyBorder="1" applyAlignment="1" applyProtection="1">
      <alignment horizontal="right"/>
      <protection locked="0"/>
    </xf>
    <xf numFmtId="167" fontId="0" fillId="0" borderId="5" xfId="152" applyNumberFormat="1" applyFill="1" applyBorder="1" applyAlignment="1" applyProtection="1">
      <alignment horizontal="right"/>
      <protection locked="0"/>
    </xf>
    <xf numFmtId="167" fontId="0" fillId="0" borderId="5" xfId="0" applyNumberFormat="1" applyBorder="1" applyAlignment="1" applyProtection="1">
      <alignment horizontal="right" vertical="top"/>
      <protection locked="0"/>
    </xf>
    <xf numFmtId="167" fontId="0" fillId="0" borderId="5" xfId="0" applyNumberFormat="1" applyFont="1" applyBorder="1" applyAlignment="1" applyProtection="1">
      <alignment horizontal="right"/>
      <protection locked="0"/>
    </xf>
    <xf numFmtId="167" fontId="0" fillId="0" borderId="23" xfId="0" applyNumberFormat="1" applyFont="1" applyBorder="1" applyAlignment="1" applyProtection="1">
      <alignment horizontal="right"/>
      <protection locked="0"/>
    </xf>
    <xf numFmtId="167" fontId="0" fillId="0" borderId="28" xfId="0" applyNumberFormat="1" applyFont="1" applyBorder="1" applyAlignment="1" applyProtection="1">
      <alignment horizontal="right"/>
      <protection locked="0"/>
    </xf>
    <xf numFmtId="167" fontId="0" fillId="0" borderId="32" xfId="0" applyNumberFormat="1" applyBorder="1" applyAlignment="1" applyProtection="1">
      <alignment horizontal="right"/>
      <protection locked="0"/>
    </xf>
    <xf numFmtId="167" fontId="0" fillId="0" borderId="28" xfId="0" applyNumberFormat="1" applyBorder="1" applyAlignment="1" applyProtection="1">
      <alignment horizontal="right" vertical="top"/>
      <protection locked="0"/>
    </xf>
    <xf numFmtId="167" fontId="0" fillId="0" borderId="12" xfId="0" applyNumberFormat="1" applyBorder="1" applyAlignment="1" applyProtection="1">
      <alignment horizontal="right"/>
      <protection locked="0"/>
    </xf>
    <xf numFmtId="167" fontId="0" fillId="0" borderId="5" xfId="212" applyNumberFormat="1" applyFill="1" applyBorder="1" applyAlignment="1" applyProtection="1">
      <alignment horizontal="right"/>
      <protection locked="0"/>
    </xf>
    <xf numFmtId="167" fontId="1" fillId="0" borderId="42" xfId="223" applyNumberFormat="1" applyFill="1" applyBorder="1" applyAlignment="1" applyProtection="1">
      <alignment horizontal="center" vertical="center"/>
      <protection locked="0"/>
    </xf>
    <xf numFmtId="167" fontId="1" fillId="0" borderId="28" xfId="223" applyNumberFormat="1" applyFill="1" applyBorder="1" applyAlignment="1" applyProtection="1">
      <alignment horizontal="center" vertical="center"/>
      <protection locked="0"/>
    </xf>
    <xf numFmtId="0" fontId="3" fillId="12" borderId="108" xfId="223" applyFont="1" applyFill="1" applyBorder="1" applyAlignment="1" applyProtection="1">
      <alignment horizontal="center"/>
      <protection locked="0"/>
    </xf>
    <xf numFmtId="0" fontId="3" fillId="8" borderId="36" xfId="223" applyFont="1" applyFill="1" applyBorder="1" applyAlignment="1" applyProtection="1">
      <alignment horizontal="left" wrapText="1"/>
      <protection locked="0"/>
    </xf>
    <xf numFmtId="0" fontId="3" fillId="8" borderId="39" xfId="223" applyFont="1" applyFill="1" applyBorder="1" applyAlignment="1" applyProtection="1">
      <alignment horizontal="left" wrapText="1"/>
      <protection locked="0"/>
    </xf>
    <xf numFmtId="0" fontId="3" fillId="12" borderId="76" xfId="214" applyFont="1" applyFill="1" applyBorder="1" applyAlignment="1" applyProtection="1">
      <alignment horizontal="center"/>
      <protection locked="0"/>
    </xf>
    <xf numFmtId="167" fontId="1" fillId="11" borderId="28" xfId="214" applyNumberFormat="1" applyFill="1" applyBorder="1" applyAlignment="1" applyProtection="1">
      <alignment horizontal="center" vertical="center"/>
      <protection locked="0"/>
    </xf>
    <xf numFmtId="167" fontId="1" fillId="0" borderId="28" xfId="214" applyNumberFormat="1" applyFill="1" applyBorder="1" applyAlignment="1" applyProtection="1">
      <alignment horizontal="center" vertical="center"/>
      <protection locked="0"/>
    </xf>
    <xf numFmtId="0" fontId="3" fillId="12" borderId="76" xfId="213" applyFont="1" applyFill="1" applyBorder="1" applyAlignment="1" applyProtection="1">
      <alignment horizontal="center"/>
      <protection locked="0"/>
    </xf>
    <xf numFmtId="0" fontId="3" fillId="8" borderId="12" xfId="213" applyFont="1" applyFill="1" applyBorder="1" applyAlignment="1" applyProtection="1">
      <alignment horizontal="center"/>
      <protection locked="0"/>
    </xf>
    <xf numFmtId="0" fontId="3" fillId="8" borderId="23" xfId="213" applyFont="1" applyFill="1" applyBorder="1" applyAlignment="1" applyProtection="1">
      <alignment horizontal="center"/>
      <protection locked="0"/>
    </xf>
    <xf numFmtId="167" fontId="1" fillId="0" borderId="42" xfId="213" applyNumberFormat="1" applyFill="1" applyBorder="1" applyAlignment="1" applyProtection="1">
      <alignment horizontal="center" vertical="center"/>
      <protection locked="0"/>
    </xf>
    <xf numFmtId="167" fontId="1" fillId="0" borderId="28" xfId="213" applyNumberFormat="1" applyFill="1" applyBorder="1" applyAlignment="1" applyProtection="1">
      <alignment horizontal="center" vertical="center"/>
      <protection locked="0"/>
    </xf>
    <xf numFmtId="0" fontId="3" fillId="8" borderId="82" xfId="213" applyFont="1" applyFill="1" applyBorder="1" applyAlignment="1" applyProtection="1">
      <alignment horizontal="left" wrapText="1"/>
      <protection locked="0"/>
    </xf>
    <xf numFmtId="167" fontId="0" fillId="0" borderId="28" xfId="213" applyNumberFormat="1" applyFont="1" applyFill="1" applyBorder="1" applyAlignment="1" applyProtection="1">
      <alignment horizontal="center" vertical="center"/>
      <protection locked="0"/>
    </xf>
    <xf numFmtId="0" fontId="3" fillId="8" borderId="23" xfId="213" applyFont="1" applyFill="1" applyBorder="1" applyAlignment="1" applyProtection="1">
      <alignment horizontal="left" wrapText="1"/>
      <protection locked="0"/>
    </xf>
    <xf numFmtId="0" fontId="1" fillId="0" borderId="0" xfId="213" applyFont="1" applyAlignment="1" applyProtection="1">
      <alignment horizontal="left"/>
      <protection locked="0"/>
    </xf>
    <xf numFmtId="0" fontId="3" fillId="8" borderId="79" xfId="213"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167" fontId="0" fillId="0" borderId="82" xfId="0" applyNumberFormat="1" applyBorder="1" applyAlignment="1" applyProtection="1">
      <alignment horizontal="right"/>
      <protection locked="0"/>
    </xf>
    <xf numFmtId="167" fontId="0" fillId="0" borderId="23" xfId="0" applyNumberFormat="1" applyBorder="1" applyAlignment="1" applyProtection="1">
      <alignment horizontal="right"/>
      <protection locked="0"/>
    </xf>
    <xf numFmtId="167" fontId="0" fillId="0" borderId="0" xfId="0" applyNumberFormat="1" applyBorder="1" applyAlignment="1" applyProtection="1">
      <alignment horizontal="right"/>
      <protection locked="0"/>
    </xf>
    <xf numFmtId="167" fontId="0" fillId="0" borderId="30" xfId="0" applyNumberFormat="1" applyBorder="1" applyAlignment="1" applyProtection="1">
      <alignment horizontal="right"/>
      <protection locked="0"/>
    </xf>
    <xf numFmtId="167" fontId="0" fillId="0" borderId="5" xfId="0" applyNumberFormat="1" applyFill="1" applyBorder="1" applyAlignment="1" applyProtection="1">
      <alignment horizontal="right"/>
      <protection locked="0"/>
    </xf>
    <xf numFmtId="167" fontId="0" fillId="0" borderId="28" xfId="0" applyNumberFormat="1" applyBorder="1" applyAlignment="1" applyProtection="1">
      <alignment horizontal="right"/>
      <protection locked="0"/>
    </xf>
    <xf numFmtId="167" fontId="0" fillId="0" borderId="47" xfId="0" applyNumberFormat="1" applyBorder="1" applyAlignment="1" applyProtection="1">
      <alignment horizontal="right"/>
      <protection locked="0"/>
    </xf>
    <xf numFmtId="0" fontId="3" fillId="0" borderId="82" xfId="0" applyFont="1" applyFill="1" applyBorder="1" applyAlignment="1" applyProtection="1">
      <alignment horizontal="center"/>
      <protection locked="0"/>
    </xf>
    <xf numFmtId="167" fontId="0" fillId="0" borderId="28" xfId="0" applyNumberFormat="1" applyFill="1" applyBorder="1" applyAlignment="1" applyProtection="1">
      <alignment horizontal="right"/>
      <protection locked="0"/>
    </xf>
    <xf numFmtId="4" fontId="0" fillId="0" borderId="28" xfId="0" applyNumberFormat="1" applyBorder="1" applyProtection="1">
      <protection locked="0"/>
    </xf>
    <xf numFmtId="4" fontId="0" fillId="0" borderId="0" xfId="0" applyNumberFormat="1" applyBorder="1" applyProtection="1">
      <protection locked="0"/>
    </xf>
    <xf numFmtId="167" fontId="0" fillId="0" borderId="82" xfId="0" applyNumberFormat="1" applyFill="1" applyBorder="1" applyAlignment="1" applyProtection="1">
      <alignment horizontal="right"/>
      <protection locked="0"/>
    </xf>
    <xf numFmtId="167" fontId="0" fillId="0" borderId="23" xfId="0" applyNumberFormat="1" applyFill="1" applyBorder="1" applyAlignment="1" applyProtection="1">
      <alignment horizontal="right"/>
      <protection locked="0"/>
    </xf>
    <xf numFmtId="167" fontId="0" fillId="0" borderId="82" xfId="0" applyNumberFormat="1" applyFont="1" applyFill="1" applyBorder="1" applyAlignment="1" applyProtection="1">
      <alignment horizontal="right"/>
      <protection locked="0"/>
    </xf>
    <xf numFmtId="167" fontId="0" fillId="0" borderId="51" xfId="0" applyNumberFormat="1" applyBorder="1" applyAlignment="1" applyProtection="1">
      <alignment horizontal="right"/>
      <protection locked="0"/>
    </xf>
    <xf numFmtId="187" fontId="0" fillId="9" borderId="74" xfId="0" applyNumberFormat="1" applyFont="1" applyFill="1" applyBorder="1" applyAlignment="1" applyProtection="1">
      <alignment horizontal="right" vertical="center" wrapText="1"/>
      <protection locked="0"/>
    </xf>
    <xf numFmtId="167" fontId="44" fillId="0" borderId="5" xfId="219" applyNumberFormat="1" applyFont="1" applyBorder="1" applyAlignment="1" applyProtection="1">
      <alignment horizontal="right" vertical="center"/>
      <protection locked="0"/>
    </xf>
    <xf numFmtId="167" fontId="44" fillId="0" borderId="5" xfId="219" applyNumberFormat="1" applyFont="1" applyFill="1" applyBorder="1" applyAlignment="1" applyProtection="1">
      <alignment horizontal="right" vertical="center"/>
      <protection locked="0"/>
    </xf>
    <xf numFmtId="167" fontId="47" fillId="0" borderId="5" xfId="219" applyNumberFormat="1" applyFont="1" applyBorder="1" applyAlignment="1" applyProtection="1">
      <alignment horizontal="right" vertical="center"/>
      <protection locked="0"/>
    </xf>
    <xf numFmtId="167" fontId="46" fillId="0" borderId="23" xfId="219" applyNumberFormat="1" applyFont="1" applyBorder="1" applyAlignment="1" applyProtection="1">
      <alignment horizontal="right" vertical="center"/>
      <protection locked="0"/>
    </xf>
    <xf numFmtId="167" fontId="0" fillId="0" borderId="26" xfId="0" applyNumberFormat="1" applyBorder="1" applyAlignment="1" applyProtection="1">
      <alignment horizontal="right"/>
      <protection locked="0"/>
    </xf>
    <xf numFmtId="187" fontId="0" fillId="0" borderId="0" xfId="0" applyNumberFormat="1" applyFont="1" applyBorder="1" applyAlignment="1" applyProtection="1">
      <alignment horizontal="right" vertical="center" wrapText="1"/>
      <protection locked="0"/>
    </xf>
    <xf numFmtId="185" fontId="1" fillId="0" borderId="47" xfId="223" applyNumberFormat="1" applyFill="1" applyBorder="1" applyAlignment="1" applyProtection="1">
      <alignment horizontal="center" vertical="center"/>
      <protection locked="0"/>
    </xf>
    <xf numFmtId="185" fontId="1" fillId="0" borderId="47" xfId="214" applyNumberFormat="1" applyFill="1" applyBorder="1" applyAlignment="1" applyProtection="1">
      <alignment horizontal="center" vertical="center"/>
      <protection locked="0"/>
    </xf>
    <xf numFmtId="185" fontId="1" fillId="0" borderId="47" xfId="213" applyNumberFormat="1" applyFill="1" applyBorder="1" applyAlignment="1" applyProtection="1">
      <alignment horizontal="center" vertical="center"/>
      <protection locked="0"/>
    </xf>
    <xf numFmtId="185" fontId="1" fillId="0" borderId="28" xfId="213" applyNumberFormat="1" applyFill="1" applyBorder="1" applyAlignment="1" applyProtection="1">
      <alignment horizontal="center" vertical="center"/>
      <protection locked="0"/>
    </xf>
    <xf numFmtId="0" fontId="0" fillId="0" borderId="0" xfId="0" applyBorder="1" applyAlignment="1">
      <alignment wrapText="1"/>
    </xf>
    <xf numFmtId="49" fontId="38" fillId="0" borderId="0" xfId="220" applyNumberFormat="1" applyFont="1" applyFill="1" applyBorder="1" applyAlignment="1">
      <alignment horizontal="right"/>
      <protection/>
    </xf>
    <xf numFmtId="3" fontId="3" fillId="0" borderId="16" xfId="0" applyNumberFormat="1" applyFont="1" applyFill="1" applyBorder="1" applyAlignment="1">
      <alignment horizontal="center"/>
    </xf>
    <xf numFmtId="0" fontId="0" fillId="0" borderId="12" xfId="0" applyFont="1" applyFill="1" applyBorder="1" applyAlignment="1">
      <alignment horizontal="center"/>
    </xf>
    <xf numFmtId="0" fontId="3" fillId="0" borderId="5" xfId="0" applyFont="1" applyFill="1" applyBorder="1" applyAlignment="1">
      <alignment horizontal="left" vertical="center" wrapText="1"/>
    </xf>
    <xf numFmtId="167" fontId="0" fillId="0" borderId="32" xfId="0" applyNumberFormat="1" applyFill="1" applyBorder="1" applyAlignment="1">
      <alignment horizontal="right"/>
    </xf>
    <xf numFmtId="3" fontId="0" fillId="0" borderId="16" xfId="0" applyNumberFormat="1" applyFont="1" applyFill="1" applyBorder="1" applyAlignment="1">
      <alignment horizontal="center"/>
    </xf>
    <xf numFmtId="4" fontId="3" fillId="0" borderId="5" xfId="0" applyNumberFormat="1" applyFont="1" applyFill="1" applyBorder="1"/>
    <xf numFmtId="0" fontId="0" fillId="0" borderId="5" xfId="0" applyFont="1" applyFill="1" applyBorder="1" applyAlignment="1">
      <alignment horizontal="left" vertical="top" wrapText="1"/>
    </xf>
    <xf numFmtId="4" fontId="3" fillId="0" borderId="30" xfId="0" applyNumberFormat="1" applyFont="1" applyFill="1" applyBorder="1"/>
    <xf numFmtId="0" fontId="0" fillId="0" borderId="12" xfId="0" applyFill="1" applyBorder="1" applyAlignment="1">
      <alignment horizontal="left" vertical="center" wrapText="1"/>
    </xf>
    <xf numFmtId="0" fontId="0" fillId="0" borderId="124" xfId="0" applyFont="1" applyBorder="1" applyAlignment="1">
      <alignment horizontal="center"/>
    </xf>
    <xf numFmtId="0" fontId="0" fillId="0" borderId="124" xfId="0" applyFont="1" applyFill="1" applyBorder="1" applyAlignment="1">
      <alignment horizontal="left" vertical="center" wrapText="1"/>
    </xf>
    <xf numFmtId="4" fontId="0" fillId="0" borderId="124" xfId="0" applyNumberFormat="1" applyBorder="1"/>
    <xf numFmtId="167" fontId="0" fillId="0" borderId="124" xfId="0" applyNumberFormat="1" applyBorder="1" applyAlignment="1" applyProtection="1">
      <alignment horizontal="right"/>
      <protection locked="0"/>
    </xf>
    <xf numFmtId="167" fontId="0" fillId="0" borderId="106" xfId="0" applyNumberFormat="1" applyBorder="1" applyAlignment="1">
      <alignment horizontal="center"/>
    </xf>
    <xf numFmtId="0" fontId="0" fillId="0" borderId="124" xfId="0" applyFont="1" applyBorder="1" applyAlignment="1">
      <alignment horizontal="left" vertical="center" wrapText="1"/>
    </xf>
    <xf numFmtId="0" fontId="0" fillId="0" borderId="132" xfId="0" applyFont="1" applyBorder="1"/>
    <xf numFmtId="167" fontId="0" fillId="0" borderId="32" xfId="0" applyNumberFormat="1" applyFill="1" applyBorder="1" applyAlignment="1" applyProtection="1">
      <alignment horizontal="right"/>
      <protection locked="0"/>
    </xf>
    <xf numFmtId="0" fontId="1" fillId="0" borderId="42" xfId="0" applyFont="1" applyFill="1" applyBorder="1" applyAlignment="1">
      <alignment vertical="center" wrapText="1"/>
    </xf>
    <xf numFmtId="0" fontId="1" fillId="0" borderId="28" xfId="0" applyFont="1" applyFill="1" applyBorder="1" applyAlignment="1">
      <alignment vertical="center" wrapText="1"/>
    </xf>
    <xf numFmtId="0" fontId="1" fillId="0" borderId="47" xfId="0" applyFont="1" applyFill="1" applyBorder="1" applyAlignment="1">
      <alignment vertical="center" wrapText="1"/>
    </xf>
    <xf numFmtId="0" fontId="0" fillId="0" borderId="0" xfId="0" applyBorder="1" applyProtection="1">
      <protection locked="0"/>
    </xf>
    <xf numFmtId="167" fontId="0" fillId="0" borderId="98" xfId="0" applyNumberFormat="1" applyBorder="1" applyAlignment="1" applyProtection="1">
      <alignment horizontal="right"/>
      <protection locked="0"/>
    </xf>
    <xf numFmtId="167" fontId="0" fillId="0" borderId="133" xfId="0" applyNumberFormat="1" applyBorder="1" applyAlignment="1" applyProtection="1">
      <alignment horizontal="right"/>
      <protection locked="0"/>
    </xf>
    <xf numFmtId="167" fontId="0" fillId="0" borderId="102" xfId="0" applyNumberFormat="1" applyBorder="1" applyAlignment="1" applyProtection="1">
      <alignment horizontal="right"/>
      <protection locked="0"/>
    </xf>
    <xf numFmtId="167" fontId="0" fillId="0" borderId="66" xfId="0" applyNumberFormat="1" applyBorder="1" applyAlignment="1" applyProtection="1">
      <alignment horizontal="right"/>
      <protection locked="0"/>
    </xf>
    <xf numFmtId="167" fontId="0" fillId="0" borderId="8" xfId="0" applyNumberFormat="1" applyBorder="1" applyAlignment="1" applyProtection="1">
      <alignment horizontal="right"/>
      <protection locked="0"/>
    </xf>
    <xf numFmtId="0" fontId="29" fillId="0" borderId="0" xfId="220" applyFont="1" applyFill="1" applyProtection="1">
      <alignment/>
      <protection/>
    </xf>
    <xf numFmtId="0" fontId="24" fillId="0" borderId="0" xfId="220" applyFont="1" applyFill="1" applyBorder="1" applyProtection="1">
      <alignment/>
      <protection/>
    </xf>
    <xf numFmtId="0" fontId="0" fillId="0" borderId="0" xfId="220" applyFill="1" applyProtection="1">
      <alignment/>
      <protection/>
    </xf>
    <xf numFmtId="14" fontId="0" fillId="0" borderId="0" xfId="220" applyNumberFormat="1" applyFont="1" applyFill="1" applyAlignment="1" applyProtection="1">
      <alignment horizontal="right"/>
      <protection/>
    </xf>
    <xf numFmtId="0" fontId="0" fillId="0" borderId="0" xfId="220" applyBorder="1" applyProtection="1">
      <alignment/>
      <protection/>
    </xf>
    <xf numFmtId="0" fontId="4" fillId="0" borderId="0" xfId="220" applyFont="1" applyAlignment="1" applyProtection="1">
      <alignment horizontal="center"/>
      <protection/>
    </xf>
    <xf numFmtId="0" fontId="0" fillId="0" borderId="0" xfId="220" applyProtection="1">
      <alignment/>
      <protection/>
    </xf>
    <xf numFmtId="0" fontId="3" fillId="0" borderId="0" xfId="220" applyFont="1" applyFill="1" applyBorder="1" applyProtection="1">
      <alignment/>
      <protection/>
    </xf>
    <xf numFmtId="14" fontId="0" fillId="0" borderId="0" xfId="220" applyNumberFormat="1" applyFill="1" applyAlignment="1" applyProtection="1">
      <alignment horizontal="right"/>
      <protection/>
    </xf>
    <xf numFmtId="49" fontId="9" fillId="0" borderId="0" xfId="220" applyNumberFormat="1" applyFont="1" applyFill="1" applyBorder="1" applyAlignment="1" applyProtection="1">
      <alignment horizontal="left"/>
      <protection/>
    </xf>
    <xf numFmtId="4" fontId="0" fillId="0" borderId="0" xfId="220" applyNumberFormat="1" applyFill="1" applyBorder="1" applyAlignment="1" applyProtection="1">
      <alignment horizontal="right"/>
      <protection/>
    </xf>
    <xf numFmtId="0" fontId="33" fillId="0" borderId="0" xfId="220" applyFont="1" applyProtection="1">
      <alignment/>
      <protection/>
    </xf>
    <xf numFmtId="3" fontId="0" fillId="0" borderId="0" xfId="220" applyNumberFormat="1" applyProtection="1">
      <alignment/>
      <protection/>
    </xf>
    <xf numFmtId="49" fontId="34" fillId="0" borderId="93" xfId="220" applyNumberFormat="1" applyFont="1" applyFill="1" applyBorder="1" applyProtection="1">
      <alignment/>
      <protection/>
    </xf>
    <xf numFmtId="0" fontId="34" fillId="0" borderId="93" xfId="220" applyFont="1" applyFill="1" applyBorder="1" applyAlignment="1" applyProtection="1">
      <alignment horizontal="center"/>
      <protection/>
    </xf>
    <xf numFmtId="9" fontId="34" fillId="0" borderId="93" xfId="220" applyNumberFormat="1" applyFont="1" applyFill="1" applyBorder="1" applyAlignment="1" applyProtection="1">
      <alignment horizontal="center" wrapText="1"/>
      <protection/>
    </xf>
    <xf numFmtId="0" fontId="34" fillId="0" borderId="93" xfId="220" applyNumberFormat="1" applyFont="1" applyFill="1" applyBorder="1" applyAlignment="1" applyProtection="1">
      <alignment horizontal="center"/>
      <protection/>
    </xf>
    <xf numFmtId="0" fontId="34" fillId="0" borderId="0" xfId="220" applyNumberFormat="1" applyFont="1" applyFill="1" applyBorder="1" applyAlignment="1" applyProtection="1">
      <alignment horizontal="center"/>
      <protection/>
    </xf>
    <xf numFmtId="14" fontId="0" fillId="0" borderId="0" xfId="220" applyNumberFormat="1" applyProtection="1">
      <alignment/>
      <protection/>
    </xf>
    <xf numFmtId="0" fontId="2" fillId="0" borderId="0" xfId="220" applyFont="1" applyFill="1" applyBorder="1" applyAlignment="1" applyProtection="1">
      <alignment horizontal="center"/>
      <protection/>
    </xf>
    <xf numFmtId="49" fontId="2" fillId="0" borderId="0" xfId="220" applyNumberFormat="1" applyFont="1" applyFill="1" applyBorder="1" applyAlignment="1" applyProtection="1">
      <alignment horizontal="left"/>
      <protection/>
    </xf>
    <xf numFmtId="0" fontId="11" fillId="0" borderId="0" xfId="220" applyFont="1" applyFill="1" applyBorder="1" applyAlignment="1" applyProtection="1">
      <alignment horizontal="center"/>
      <protection/>
    </xf>
    <xf numFmtId="0" fontId="11" fillId="0" borderId="0" xfId="220" applyNumberFormat="1" applyFont="1" applyFill="1" applyBorder="1" applyAlignment="1" applyProtection="1">
      <alignment horizontal="right"/>
      <protection/>
    </xf>
    <xf numFmtId="0" fontId="11" fillId="0" borderId="0" xfId="220" applyNumberFormat="1" applyFont="1" applyFill="1" applyBorder="1" applyProtection="1">
      <alignment/>
      <protection/>
    </xf>
    <xf numFmtId="0" fontId="63" fillId="0" borderId="0" xfId="220" applyFont="1" applyAlignment="1" applyProtection="1">
      <alignment horizontal="center"/>
      <protection/>
    </xf>
    <xf numFmtId="0" fontId="11" fillId="0" borderId="0" xfId="220" applyFont="1" applyProtection="1">
      <alignment/>
      <protection/>
    </xf>
    <xf numFmtId="0" fontId="64" fillId="0" borderId="0" xfId="220" applyFont="1" applyProtection="1">
      <alignment/>
      <protection/>
    </xf>
    <xf numFmtId="49" fontId="11" fillId="0" borderId="0" xfId="220" applyNumberFormat="1" applyFont="1" applyFill="1" applyBorder="1" applyAlignment="1" applyProtection="1">
      <alignment/>
      <protection/>
    </xf>
    <xf numFmtId="164" fontId="11" fillId="0" borderId="0" xfId="220" applyNumberFormat="1" applyFont="1" applyProtection="1">
      <alignment/>
      <protection/>
    </xf>
    <xf numFmtId="164" fontId="11" fillId="0" borderId="0" xfId="220" applyNumberFormat="1" applyFont="1" applyFill="1" applyBorder="1" applyProtection="1">
      <alignment/>
      <protection/>
    </xf>
    <xf numFmtId="4" fontId="11" fillId="0" borderId="0" xfId="220" applyNumberFormat="1" applyFont="1" applyFill="1" applyBorder="1" applyProtection="1">
      <alignment/>
      <protection/>
    </xf>
    <xf numFmtId="3" fontId="11" fillId="0" borderId="0" xfId="220" applyNumberFormat="1" applyFont="1" applyProtection="1">
      <alignment/>
      <protection/>
    </xf>
    <xf numFmtId="49" fontId="65" fillId="0" borderId="93" xfId="220" applyNumberFormat="1" applyFont="1" applyFill="1" applyBorder="1" applyAlignment="1" applyProtection="1">
      <alignment/>
      <protection/>
    </xf>
    <xf numFmtId="0" fontId="65" fillId="0" borderId="93" xfId="220" applyFont="1" applyFill="1" applyBorder="1" applyAlignment="1" applyProtection="1">
      <alignment horizontal="center"/>
      <protection/>
    </xf>
    <xf numFmtId="164" fontId="65" fillId="0" borderId="93" xfId="220" applyNumberFormat="1" applyFont="1" applyBorder="1" applyProtection="1">
      <alignment/>
      <protection/>
    </xf>
    <xf numFmtId="164" fontId="65" fillId="0" borderId="93" xfId="220" applyNumberFormat="1" applyFont="1" applyFill="1" applyBorder="1" applyProtection="1">
      <alignment/>
      <protection/>
    </xf>
    <xf numFmtId="164" fontId="11" fillId="0" borderId="93" xfId="220" applyNumberFormat="1" applyFont="1" applyFill="1" applyBorder="1" applyProtection="1">
      <alignment/>
      <protection/>
    </xf>
    <xf numFmtId="4" fontId="65" fillId="0" borderId="0" xfId="220" applyNumberFormat="1" applyFont="1" applyFill="1" applyBorder="1" applyProtection="1">
      <alignment/>
      <protection/>
    </xf>
    <xf numFmtId="0" fontId="66" fillId="0" borderId="0" xfId="220" applyFont="1" applyAlignment="1" applyProtection="1">
      <alignment horizontal="center"/>
      <protection/>
    </xf>
    <xf numFmtId="3" fontId="65" fillId="0" borderId="0" xfId="220" applyNumberFormat="1" applyFont="1" applyProtection="1">
      <alignment/>
      <protection/>
    </xf>
    <xf numFmtId="0" fontId="65" fillId="0" borderId="0" xfId="220" applyFont="1" applyProtection="1">
      <alignment/>
      <protection/>
    </xf>
    <xf numFmtId="164" fontId="65" fillId="0" borderId="0" xfId="220" applyNumberFormat="1" applyFont="1" applyProtection="1">
      <alignment/>
      <protection/>
    </xf>
    <xf numFmtId="0" fontId="67" fillId="0" borderId="0" xfId="220" applyFont="1" applyProtection="1">
      <alignment/>
      <protection/>
    </xf>
    <xf numFmtId="49" fontId="65" fillId="0" borderId="0" xfId="220" applyNumberFormat="1" applyFont="1" applyFill="1" applyBorder="1" applyAlignment="1" applyProtection="1">
      <alignment/>
      <protection/>
    </xf>
    <xf numFmtId="0" fontId="65" fillId="0" borderId="0" xfId="220" applyFont="1" applyFill="1" applyBorder="1" applyAlignment="1" applyProtection="1">
      <alignment horizontal="center"/>
      <protection/>
    </xf>
    <xf numFmtId="164" fontId="65" fillId="0" borderId="0" xfId="220" applyNumberFormat="1" applyFont="1" applyFill="1" applyProtection="1">
      <alignment/>
      <protection/>
    </xf>
    <xf numFmtId="164" fontId="65" fillId="0" borderId="0" xfId="220" applyNumberFormat="1" applyFont="1" applyFill="1" applyBorder="1" applyProtection="1">
      <alignment/>
      <protection/>
    </xf>
    <xf numFmtId="164" fontId="65" fillId="0" borderId="0" xfId="220" applyNumberFormat="1" applyFont="1" applyBorder="1" applyProtection="1">
      <alignment/>
      <protection/>
    </xf>
    <xf numFmtId="49" fontId="68" fillId="0" borderId="93" xfId="220" applyNumberFormat="1" applyFont="1" applyFill="1" applyBorder="1" applyAlignment="1" applyProtection="1">
      <alignment/>
      <protection/>
    </xf>
    <xf numFmtId="164" fontId="2" fillId="0" borderId="93" xfId="220" applyNumberFormat="1" applyFont="1" applyFill="1" applyBorder="1" applyProtection="1">
      <alignment/>
      <protection/>
    </xf>
    <xf numFmtId="49" fontId="68" fillId="0" borderId="0" xfId="220" applyNumberFormat="1" applyFont="1" applyFill="1" applyBorder="1" applyAlignment="1" applyProtection="1">
      <alignment/>
      <protection/>
    </xf>
    <xf numFmtId="164" fontId="2" fillId="0" borderId="0" xfId="220" applyNumberFormat="1" applyFont="1" applyFill="1" applyBorder="1" applyProtection="1">
      <alignment/>
      <protection/>
    </xf>
    <xf numFmtId="49" fontId="2" fillId="0" borderId="0" xfId="220" applyNumberFormat="1" applyFont="1" applyFill="1" applyBorder="1" applyAlignment="1" applyProtection="1">
      <alignment/>
      <protection/>
    </xf>
    <xf numFmtId="164" fontId="2" fillId="0" borderId="0" xfId="220" applyNumberFormat="1" applyFont="1" applyProtection="1">
      <alignment/>
      <protection/>
    </xf>
    <xf numFmtId="49" fontId="36" fillId="0" borderId="0" xfId="220" applyNumberFormat="1" applyFont="1" applyFill="1" applyBorder="1" applyAlignment="1" applyProtection="1">
      <alignment/>
      <protection/>
    </xf>
    <xf numFmtId="0" fontId="35" fillId="0" borderId="0" xfId="220" applyFont="1" applyFill="1" applyBorder="1" applyAlignment="1" applyProtection="1">
      <alignment horizontal="center"/>
      <protection/>
    </xf>
    <xf numFmtId="164" fontId="35" fillId="0" borderId="0" xfId="220" applyNumberFormat="1" applyFont="1" applyProtection="1">
      <alignment/>
      <protection/>
    </xf>
    <xf numFmtId="164" fontId="35" fillId="0" borderId="0" xfId="220" applyNumberFormat="1" applyFont="1" applyFill="1" applyProtection="1">
      <alignment/>
      <protection/>
    </xf>
    <xf numFmtId="164" fontId="3" fillId="0" borderId="0" xfId="220" applyNumberFormat="1" applyFont="1" applyFill="1" applyBorder="1" applyProtection="1">
      <alignment/>
      <protection/>
    </xf>
    <xf numFmtId="4" fontId="35" fillId="0" borderId="0" xfId="220" applyNumberFormat="1" applyFont="1" applyFill="1" applyBorder="1" applyProtection="1">
      <alignment/>
      <protection/>
    </xf>
    <xf numFmtId="0" fontId="62" fillId="0" borderId="0" xfId="220" applyFont="1" applyAlignment="1" applyProtection="1">
      <alignment horizontal="center"/>
      <protection/>
    </xf>
    <xf numFmtId="3" fontId="35" fillId="0" borderId="0" xfId="220" applyNumberFormat="1" applyFont="1" applyProtection="1">
      <alignment/>
      <protection/>
    </xf>
    <xf numFmtId="0" fontId="35" fillId="0" borderId="0" xfId="220" applyFont="1" applyProtection="1">
      <alignment/>
      <protection/>
    </xf>
    <xf numFmtId="0" fontId="37" fillId="0" borderId="0" xfId="220" applyFont="1" applyProtection="1">
      <alignment/>
      <protection/>
    </xf>
    <xf numFmtId="49" fontId="3" fillId="0" borderId="113" xfId="220" applyNumberFormat="1" applyFont="1" applyFill="1" applyBorder="1" applyAlignment="1" applyProtection="1">
      <alignment/>
      <protection/>
    </xf>
    <xf numFmtId="49" fontId="3" fillId="0" borderId="114" xfId="220" applyNumberFormat="1" applyFont="1" applyFill="1" applyBorder="1" applyAlignment="1" applyProtection="1">
      <alignment/>
      <protection/>
    </xf>
    <xf numFmtId="0" fontId="3" fillId="0" borderId="114" xfId="220" applyFont="1" applyFill="1" applyBorder="1" applyAlignment="1" applyProtection="1">
      <alignment horizontal="center"/>
      <protection/>
    </xf>
    <xf numFmtId="164" fontId="3" fillId="0" borderId="115" xfId="220" applyNumberFormat="1" applyFont="1" applyBorder="1" applyProtection="1">
      <alignment/>
      <protection/>
    </xf>
    <xf numFmtId="164" fontId="3" fillId="0" borderId="113" xfId="220" applyNumberFormat="1" applyFont="1" applyFill="1" applyBorder="1" applyProtection="1">
      <alignment/>
      <protection/>
    </xf>
    <xf numFmtId="164" fontId="3" fillId="0" borderId="115" xfId="220" applyNumberFormat="1" applyFont="1" applyFill="1" applyBorder="1" applyProtection="1">
      <alignment/>
      <protection/>
    </xf>
    <xf numFmtId="49" fontId="3" fillId="0" borderId="70" xfId="220" applyNumberFormat="1" applyFont="1" applyFill="1" applyBorder="1" applyAlignment="1" applyProtection="1">
      <alignment/>
      <protection/>
    </xf>
    <xf numFmtId="49" fontId="3" fillId="0" borderId="0" xfId="220" applyNumberFormat="1" applyFont="1" applyFill="1" applyBorder="1" applyAlignment="1" applyProtection="1">
      <alignment/>
      <protection/>
    </xf>
    <xf numFmtId="0" fontId="3" fillId="0" borderId="0" xfId="220" applyFont="1" applyFill="1" applyBorder="1" applyAlignment="1" applyProtection="1">
      <alignment horizontal="center"/>
      <protection/>
    </xf>
    <xf numFmtId="164" fontId="3" fillId="0" borderId="71" xfId="220" applyNumberFormat="1" applyFont="1" applyBorder="1" applyProtection="1">
      <alignment/>
      <protection/>
    </xf>
    <xf numFmtId="164" fontId="3" fillId="0" borderId="70" xfId="220" applyNumberFormat="1" applyFont="1" applyFill="1" applyBorder="1" applyProtection="1">
      <alignment/>
      <protection/>
    </xf>
    <xf numFmtId="164" fontId="3" fillId="0" borderId="71" xfId="220" applyNumberFormat="1" applyFont="1" applyFill="1" applyBorder="1" applyProtection="1">
      <alignment/>
      <protection/>
    </xf>
    <xf numFmtId="49" fontId="29" fillId="0" borderId="72" xfId="220" applyNumberFormat="1" applyFont="1" applyFill="1" applyBorder="1" applyAlignment="1" applyProtection="1">
      <alignment/>
      <protection/>
    </xf>
    <xf numFmtId="49" fontId="3" fillId="0" borderId="93" xfId="220" applyNumberFormat="1" applyFont="1" applyFill="1" applyBorder="1" applyAlignment="1" applyProtection="1">
      <alignment/>
      <protection/>
    </xf>
    <xf numFmtId="0" fontId="3" fillId="0" borderId="93" xfId="220" applyFont="1" applyFill="1" applyBorder="1" applyAlignment="1" applyProtection="1">
      <alignment horizontal="center"/>
      <protection/>
    </xf>
    <xf numFmtId="164" fontId="29" fillId="0" borderId="73" xfId="220" applyNumberFormat="1" applyFont="1" applyBorder="1" applyAlignment="1" applyProtection="1">
      <alignment horizontal="right"/>
      <protection/>
    </xf>
    <xf numFmtId="0" fontId="38" fillId="0" borderId="0" xfId="220" applyFont="1" applyFill="1" applyProtection="1">
      <alignment/>
      <protection/>
    </xf>
    <xf numFmtId="0" fontId="0" fillId="0" borderId="0" xfId="220" applyFont="1" applyProtection="1">
      <alignment/>
      <protection/>
    </xf>
    <xf numFmtId="0" fontId="38" fillId="0" borderId="0" xfId="220" applyFont="1" applyAlignment="1" applyProtection="1">
      <alignment/>
      <protection/>
    </xf>
    <xf numFmtId="0" fontId="0" fillId="0" borderId="0" xfId="220" applyAlignment="1" applyProtection="1">
      <alignment horizontal="right"/>
      <protection/>
    </xf>
    <xf numFmtId="0" fontId="39" fillId="0" borderId="0" xfId="220" applyFont="1" applyBorder="1" applyProtection="1">
      <alignment/>
      <protection/>
    </xf>
    <xf numFmtId="3" fontId="39" fillId="0" borderId="0" xfId="220" applyNumberFormat="1" applyFont="1" applyBorder="1" applyAlignment="1" applyProtection="1">
      <alignment horizontal="right"/>
      <protection/>
    </xf>
    <xf numFmtId="0" fontId="38" fillId="0" borderId="0" xfId="220" applyFont="1" applyBorder="1" applyAlignment="1" applyProtection="1">
      <alignment/>
      <protection/>
    </xf>
    <xf numFmtId="0" fontId="0" fillId="0" borderId="0" xfId="220" applyBorder="1" applyAlignment="1" applyProtection="1">
      <alignment horizontal="right"/>
      <protection/>
    </xf>
    <xf numFmtId="49" fontId="3" fillId="0" borderId="0" xfId="220" applyNumberFormat="1" applyFont="1" applyFill="1" applyBorder="1" applyAlignment="1" applyProtection="1">
      <alignment horizontal="left"/>
      <protection/>
    </xf>
    <xf numFmtId="0" fontId="0" fillId="0" borderId="0" xfId="220" applyFill="1" applyBorder="1" applyAlignment="1" applyProtection="1">
      <alignment horizontal="center"/>
      <protection/>
    </xf>
    <xf numFmtId="0" fontId="0" fillId="0" borderId="0" xfId="220" applyNumberFormat="1" applyFill="1" applyBorder="1" applyAlignment="1" applyProtection="1">
      <alignment horizontal="right"/>
      <protection/>
    </xf>
    <xf numFmtId="0" fontId="0" fillId="0" borderId="0" xfId="220" applyNumberFormat="1" applyFill="1" applyBorder="1" applyProtection="1">
      <alignment/>
      <protection/>
    </xf>
    <xf numFmtId="0" fontId="0" fillId="0" borderId="134" xfId="220" applyFill="1" applyBorder="1" applyAlignment="1" applyProtection="1">
      <alignment horizontal="center"/>
      <protection/>
    </xf>
    <xf numFmtId="49" fontId="36" fillId="0" borderId="134" xfId="220" applyNumberFormat="1" applyFont="1" applyFill="1" applyBorder="1" applyAlignment="1" applyProtection="1">
      <alignment horizontal="left"/>
      <protection/>
    </xf>
    <xf numFmtId="164" fontId="36" fillId="0" borderId="134" xfId="220" applyNumberFormat="1" applyFont="1" applyFill="1" applyBorder="1" applyProtection="1">
      <alignment/>
      <protection/>
    </xf>
    <xf numFmtId="164" fontId="0" fillId="0" borderId="134" xfId="220" applyNumberFormat="1" applyFill="1" applyBorder="1" applyAlignment="1" applyProtection="1">
      <alignment horizontal="right"/>
      <protection/>
    </xf>
    <xf numFmtId="0" fontId="0" fillId="0" borderId="0" xfId="220" applyFont="1" applyFill="1" applyBorder="1" applyAlignment="1" applyProtection="1">
      <alignment horizontal="center"/>
      <protection/>
    </xf>
    <xf numFmtId="4" fontId="3" fillId="0" borderId="0" xfId="220" applyNumberFormat="1" applyFont="1" applyFill="1" applyBorder="1" applyProtection="1">
      <alignment/>
      <protection/>
    </xf>
    <xf numFmtId="188" fontId="4" fillId="0" borderId="0" xfId="220" applyNumberFormat="1" applyFont="1" applyFill="1" applyBorder="1" applyAlignment="1" applyProtection="1">
      <alignment horizontal="center"/>
      <protection/>
    </xf>
    <xf numFmtId="188" fontId="0" fillId="0" borderId="0" xfId="220" applyNumberFormat="1" applyFont="1" applyFill="1" applyBorder="1" applyProtection="1" quotePrefix="1">
      <alignment/>
      <protection/>
    </xf>
    <xf numFmtId="9" fontId="36" fillId="0" borderId="0" xfId="220" applyNumberFormat="1" applyFont="1" applyFill="1" applyBorder="1" applyAlignment="1" applyProtection="1">
      <alignment horizontal="right"/>
      <protection/>
    </xf>
    <xf numFmtId="164" fontId="4" fillId="0" borderId="0" xfId="220" applyNumberFormat="1" applyFont="1" applyAlignment="1" applyProtection="1">
      <alignment horizontal="center"/>
      <protection/>
    </xf>
    <xf numFmtId="164" fontId="0" fillId="0" borderId="0" xfId="220" applyNumberFormat="1" applyProtection="1">
      <alignment/>
      <protection/>
    </xf>
    <xf numFmtId="164" fontId="9" fillId="0" borderId="0" xfId="220" applyNumberFormat="1" applyFont="1" applyFill="1" applyBorder="1" applyAlignment="1" applyProtection="1">
      <alignment horizontal="right"/>
      <protection/>
    </xf>
    <xf numFmtId="0" fontId="3" fillId="0" borderId="74" xfId="220" applyFont="1" applyFill="1" applyBorder="1" applyAlignment="1" applyProtection="1">
      <alignment horizontal="center"/>
      <protection/>
    </xf>
    <xf numFmtId="49" fontId="3" fillId="0" borderId="74" xfId="220" applyNumberFormat="1" applyFont="1" applyFill="1" applyBorder="1" applyAlignment="1" applyProtection="1">
      <alignment horizontal="left"/>
      <protection/>
    </xf>
    <xf numFmtId="0" fontId="0" fillId="0" borderId="74" xfId="220" applyFill="1" applyBorder="1" applyAlignment="1" applyProtection="1">
      <alignment horizontal="center"/>
      <protection/>
    </xf>
    <xf numFmtId="164" fontId="0" fillId="0" borderId="74" xfId="220" applyNumberFormat="1" applyFill="1" applyBorder="1" applyAlignment="1" applyProtection="1">
      <alignment horizontal="center"/>
      <protection/>
    </xf>
    <xf numFmtId="164" fontId="0" fillId="0" borderId="74" xfId="220" applyNumberFormat="1" applyFill="1" applyBorder="1" applyAlignment="1" applyProtection="1">
      <alignment horizontal="right"/>
      <protection/>
    </xf>
    <xf numFmtId="0" fontId="0" fillId="0" borderId="0" xfId="220" applyNumberFormat="1" applyBorder="1" applyProtection="1">
      <alignment/>
      <protection/>
    </xf>
    <xf numFmtId="4" fontId="9" fillId="0" borderId="0" xfId="220" applyNumberFormat="1" applyFont="1" applyFill="1" applyBorder="1" applyProtection="1">
      <alignment/>
      <protection/>
    </xf>
    <xf numFmtId="49" fontId="9" fillId="0" borderId="0" xfId="220" applyNumberFormat="1" applyFont="1" applyFill="1" applyBorder="1" applyAlignment="1" applyProtection="1">
      <alignment horizontal="center" shrinkToFit="1"/>
      <protection/>
    </xf>
    <xf numFmtId="169" fontId="9" fillId="0" borderId="0" xfId="220" applyNumberFormat="1" applyFont="1" applyFill="1" applyBorder="1" applyAlignment="1" applyProtection="1">
      <alignment horizontal="right"/>
      <protection/>
    </xf>
    <xf numFmtId="49" fontId="36" fillId="0" borderId="0" xfId="220" applyNumberFormat="1" applyFont="1" applyFill="1" applyBorder="1" applyAlignment="1" applyProtection="1">
      <alignment horizontal="left"/>
      <protection/>
    </xf>
    <xf numFmtId="169" fontId="0" fillId="0" borderId="0" xfId="220" applyNumberFormat="1" applyFill="1" applyBorder="1" applyAlignment="1" applyProtection="1">
      <alignment horizontal="right"/>
      <protection/>
    </xf>
    <xf numFmtId="169" fontId="9" fillId="0" borderId="0" xfId="220" applyNumberFormat="1" applyFont="1" applyFill="1" applyBorder="1" applyProtection="1">
      <alignment/>
      <protection/>
    </xf>
    <xf numFmtId="0" fontId="0" fillId="0" borderId="33" xfId="0" applyBorder="1" applyAlignment="1">
      <alignment vertical="center" wrapText="1"/>
    </xf>
    <xf numFmtId="168" fontId="14" fillId="0" borderId="82" xfId="0" applyNumberFormat="1" applyFont="1" applyFill="1" applyBorder="1" applyAlignment="1">
      <alignment wrapText="1"/>
    </xf>
    <xf numFmtId="168" fontId="14" fillId="0" borderId="5" xfId="0" applyNumberFormat="1" applyFont="1" applyFill="1" applyBorder="1" applyAlignment="1">
      <alignment wrapText="1"/>
    </xf>
    <xf numFmtId="168" fontId="14" fillId="0" borderId="0" xfId="0" applyNumberFormat="1" applyFont="1" applyFill="1" applyBorder="1" applyAlignment="1">
      <alignment wrapText="1"/>
    </xf>
    <xf numFmtId="49" fontId="19" fillId="13" borderId="39" xfId="217" applyNumberFormat="1" applyFont="1" applyFill="1" applyBorder="1" applyAlignment="1" applyProtection="1">
      <alignment horizontal="center" vertical="top" wrapText="1"/>
      <protection/>
    </xf>
    <xf numFmtId="173" fontId="19" fillId="13" borderId="39" xfId="217" applyNumberFormat="1" applyFont="1" applyFill="1" applyBorder="1" applyAlignment="1" applyProtection="1">
      <alignment horizontal="right" vertical="top" wrapText="1"/>
      <protection/>
    </xf>
    <xf numFmtId="175" fontId="19" fillId="13" borderId="39" xfId="217" applyNumberFormat="1" applyFont="1" applyFill="1" applyBorder="1" applyAlignment="1" applyProtection="1">
      <alignment horizontal="right" vertical="top" wrapText="1"/>
      <protection locked="0"/>
    </xf>
    <xf numFmtId="175" fontId="19" fillId="13" borderId="39" xfId="217" applyNumberFormat="1" applyFont="1" applyFill="1" applyBorder="1" applyAlignment="1" applyProtection="1">
      <alignment horizontal="right" vertical="top" wrapText="1"/>
      <protection/>
    </xf>
    <xf numFmtId="173" fontId="22" fillId="0" borderId="69" xfId="217" applyNumberFormat="1" applyFont="1" applyFill="1" applyBorder="1" applyAlignment="1" applyProtection="1">
      <alignment horizontal="right" vertical="top" wrapText="1"/>
      <protection/>
    </xf>
    <xf numFmtId="173" fontId="22" fillId="0" borderId="36" xfId="217" applyNumberFormat="1" applyFont="1" applyFill="1" applyBorder="1" applyAlignment="1" applyProtection="1">
      <alignment horizontal="right" vertical="top" wrapText="1"/>
      <protection/>
    </xf>
    <xf numFmtId="167" fontId="3" fillId="8" borderId="28" xfId="218" applyNumberFormat="1" applyFont="1" applyFill="1" applyBorder="1" applyAlignment="1">
      <alignment horizontal="right" wrapText="1"/>
      <protection/>
    </xf>
    <xf numFmtId="173" fontId="22" fillId="0" borderId="0" xfId="0" applyNumberFormat="1" applyFont="1" applyFill="1" applyBorder="1" applyAlignment="1" applyProtection="1">
      <alignment horizontal="right" vertical="top" wrapText="1"/>
      <protection/>
    </xf>
    <xf numFmtId="0" fontId="1" fillId="0" borderId="0" xfId="214" applyFont="1" applyFill="1">
      <alignment/>
      <protection/>
    </xf>
    <xf numFmtId="0" fontId="1" fillId="0" borderId="0" xfId="214" applyFont="1">
      <alignment/>
      <protection/>
    </xf>
    <xf numFmtId="167" fontId="0" fillId="0" borderId="32" xfId="167" applyNumberFormat="1" applyFill="1" applyBorder="1" applyAlignment="1">
      <alignment horizontal="right"/>
      <protection/>
    </xf>
    <xf numFmtId="167" fontId="0" fillId="0" borderId="5" xfId="167" applyNumberFormat="1" applyFill="1" applyBorder="1" applyAlignment="1">
      <alignment horizontal="right"/>
      <protection/>
    </xf>
    <xf numFmtId="0" fontId="1" fillId="0" borderId="47" xfId="223" applyFont="1" applyBorder="1" applyAlignment="1">
      <alignment vertical="center" wrapText="1"/>
      <protection/>
    </xf>
    <xf numFmtId="0" fontId="1" fillId="0" borderId="47" xfId="223" applyFont="1" applyBorder="1" applyAlignment="1">
      <alignment horizontal="center" vertical="center" wrapText="1"/>
      <protection/>
    </xf>
    <xf numFmtId="0" fontId="0" fillId="14" borderId="69" xfId="220" applyFont="1" applyFill="1" applyBorder="1" applyAlignment="1">
      <alignment horizontal="center"/>
      <protection/>
    </xf>
    <xf numFmtId="49" fontId="9" fillId="14" borderId="69" xfId="220" applyNumberFormat="1" applyFont="1" applyFill="1" applyBorder="1" applyAlignment="1">
      <alignment horizontal="left"/>
      <protection/>
    </xf>
    <xf numFmtId="0" fontId="9" fillId="14" borderId="69" xfId="220" applyFont="1" applyFill="1" applyBorder="1" applyAlignment="1">
      <alignment wrapText="1"/>
      <protection/>
    </xf>
    <xf numFmtId="49" fontId="9" fillId="14" borderId="69" xfId="220" applyNumberFormat="1" applyFont="1" applyFill="1" applyBorder="1" applyAlignment="1">
      <alignment horizontal="center" shrinkToFit="1"/>
      <protection/>
    </xf>
    <xf numFmtId="4" fontId="9" fillId="14" borderId="69" xfId="220" applyNumberFormat="1" applyFont="1" applyFill="1" applyBorder="1" applyAlignment="1">
      <alignment horizontal="right"/>
      <protection/>
    </xf>
    <xf numFmtId="4" fontId="9" fillId="14" borderId="69" xfId="220" applyNumberFormat="1" applyFont="1" applyFill="1" applyBorder="1" applyAlignment="1" applyProtection="1">
      <alignment horizontal="right"/>
      <protection locked="0"/>
    </xf>
    <xf numFmtId="4" fontId="9" fillId="14" borderId="69" xfId="220" applyNumberFormat="1" applyFont="1" applyFill="1" applyBorder="1">
      <alignment/>
      <protection/>
    </xf>
    <xf numFmtId="49" fontId="9" fillId="14" borderId="69" xfId="220" applyNumberFormat="1" applyFont="1" applyFill="1" applyBorder="1" applyAlignment="1">
      <alignment horizontal="center" wrapText="1"/>
      <protection/>
    </xf>
    <xf numFmtId="0" fontId="58" fillId="15" borderId="70" xfId="220" applyFont="1" applyFill="1" applyBorder="1" applyAlignment="1">
      <alignment horizontal="left" wrapText="1"/>
      <protection/>
    </xf>
    <xf numFmtId="49" fontId="0" fillId="14" borderId="69" xfId="220" applyNumberFormat="1" applyFont="1" applyFill="1" applyBorder="1" applyAlignment="1">
      <alignment horizontal="center"/>
      <protection/>
    </xf>
    <xf numFmtId="49" fontId="9" fillId="14" borderId="71" xfId="220" applyNumberFormat="1" applyFont="1" applyFill="1" applyBorder="1" applyAlignment="1">
      <alignment horizontal="center" wrapText="1"/>
      <protection/>
    </xf>
    <xf numFmtId="0" fontId="69" fillId="14" borderId="3" xfId="0" applyFont="1" applyFill="1" applyBorder="1" applyAlignment="1">
      <alignment horizontal="left" vertical="top" wrapText="1"/>
    </xf>
    <xf numFmtId="4" fontId="9" fillId="14" borderId="71" xfId="220" applyNumberFormat="1" applyFont="1" applyFill="1" applyBorder="1">
      <alignment/>
      <protection/>
    </xf>
    <xf numFmtId="0" fontId="70" fillId="0" borderId="70" xfId="220" applyFont="1" applyFill="1" applyBorder="1" applyAlignment="1">
      <alignment horizontal="left" wrapText="1"/>
      <protection/>
    </xf>
    <xf numFmtId="4" fontId="9" fillId="14" borderId="69" xfId="220" applyNumberFormat="1" applyFont="1" applyFill="1" applyBorder="1" applyAlignment="1">
      <alignment/>
      <protection/>
    </xf>
    <xf numFmtId="0" fontId="0" fillId="14" borderId="71" xfId="220" applyFill="1" applyBorder="1" applyAlignment="1">
      <alignment wrapText="1"/>
      <protection/>
    </xf>
    <xf numFmtId="4" fontId="9" fillId="14" borderId="71" xfId="220" applyNumberFormat="1" applyFont="1" applyFill="1" applyBorder="1" applyAlignment="1">
      <alignment/>
      <protection/>
    </xf>
    <xf numFmtId="4" fontId="0" fillId="14" borderId="71" xfId="0" applyNumberFormat="1" applyFill="1" applyBorder="1" applyAlignment="1">
      <alignment wrapText="1"/>
    </xf>
    <xf numFmtId="0" fontId="0" fillId="14" borderId="71" xfId="220" applyFont="1" applyFill="1" applyBorder="1" applyAlignment="1">
      <alignment wrapText="1"/>
      <protection/>
    </xf>
    <xf numFmtId="4" fontId="9" fillId="14" borderId="71" xfId="220" applyNumberFormat="1" applyFont="1" applyFill="1" applyBorder="1" applyAlignment="1">
      <alignment wrapText="1"/>
      <protection/>
    </xf>
    <xf numFmtId="0" fontId="0" fillId="0" borderId="0" xfId="0" applyFill="1" applyBorder="1" applyAlignment="1">
      <alignment horizontal="center"/>
    </xf>
    <xf numFmtId="0" fontId="0" fillId="0" borderId="0" xfId="0" applyFill="1" applyBorder="1" applyProtection="1">
      <protection locked="0"/>
    </xf>
    <xf numFmtId="0" fontId="0" fillId="0" borderId="0" xfId="0" applyFill="1" applyBorder="1" applyAlignment="1">
      <alignment horizontal="right"/>
    </xf>
    <xf numFmtId="0" fontId="0" fillId="0" borderId="11" xfId="0" applyFill="1" applyBorder="1"/>
    <xf numFmtId="4" fontId="0" fillId="14" borderId="71" xfId="220" applyNumberFormat="1" applyFill="1" applyBorder="1" applyAlignment="1">
      <alignment wrapText="1"/>
      <protection/>
    </xf>
    <xf numFmtId="0" fontId="0" fillId="0" borderId="69" xfId="220" applyFont="1" applyFill="1" applyBorder="1" applyAlignment="1">
      <alignment horizontal="center"/>
      <protection/>
    </xf>
    <xf numFmtId="0" fontId="0" fillId="14" borderId="82" xfId="0" applyFont="1" applyFill="1" applyBorder="1" applyAlignment="1">
      <alignment horizontal="center"/>
    </xf>
    <xf numFmtId="168" fontId="0" fillId="14" borderId="82" xfId="0" applyNumberFormat="1" applyFill="1" applyBorder="1" applyAlignment="1">
      <alignment horizontal="left" vertical="top" wrapText="1"/>
    </xf>
    <xf numFmtId="4" fontId="0" fillId="14" borderId="82" xfId="0" applyNumberFormat="1" applyFill="1" applyBorder="1"/>
    <xf numFmtId="167" fontId="0" fillId="14" borderId="82" xfId="0" applyNumberFormat="1" applyFill="1" applyBorder="1" applyAlignment="1" applyProtection="1">
      <alignment horizontal="right"/>
      <protection locked="0"/>
    </xf>
    <xf numFmtId="167" fontId="0" fillId="14" borderId="82" xfId="0" applyNumberFormat="1" applyFill="1" applyBorder="1" applyAlignment="1">
      <alignment horizontal="right"/>
    </xf>
    <xf numFmtId="0" fontId="0" fillId="14" borderId="82" xfId="0" applyFont="1" applyFill="1" applyBorder="1" applyAlignment="1">
      <alignment horizontal="left" vertical="center" wrapText="1"/>
    </xf>
    <xf numFmtId="0" fontId="0" fillId="14" borderId="83" xfId="0" applyFill="1" applyBorder="1" applyAlignment="1">
      <alignment wrapText="1"/>
    </xf>
    <xf numFmtId="0" fontId="0" fillId="14" borderId="5" xfId="0" applyFont="1" applyFill="1" applyBorder="1" applyAlignment="1">
      <alignment horizontal="center"/>
    </xf>
    <xf numFmtId="168" fontId="0" fillId="14" borderId="5" xfId="0" applyNumberFormat="1" applyFill="1" applyBorder="1" applyAlignment="1">
      <alignment horizontal="left" vertical="top" wrapText="1"/>
    </xf>
    <xf numFmtId="4" fontId="0" fillId="14" borderId="5" xfId="0" applyNumberFormat="1" applyFill="1" applyBorder="1"/>
    <xf numFmtId="167" fontId="0" fillId="14" borderId="5" xfId="0" applyNumberFormat="1" applyFill="1" applyBorder="1" applyAlignment="1" applyProtection="1">
      <alignment horizontal="right"/>
      <protection locked="0"/>
    </xf>
    <xf numFmtId="167" fontId="0" fillId="14" borderId="5" xfId="0" applyNumberFormat="1" applyFill="1" applyBorder="1" applyAlignment="1">
      <alignment horizontal="right"/>
    </xf>
    <xf numFmtId="0" fontId="0" fillId="14" borderId="5" xfId="0" applyFont="1" applyFill="1" applyBorder="1" applyAlignment="1">
      <alignment horizontal="left" vertical="center" wrapText="1"/>
    </xf>
    <xf numFmtId="0" fontId="0" fillId="14" borderId="59" xfId="0" applyFill="1" applyBorder="1" applyAlignment="1">
      <alignment wrapText="1"/>
    </xf>
    <xf numFmtId="0" fontId="0" fillId="14" borderId="116" xfId="0" applyFont="1" applyFill="1" applyBorder="1" applyAlignment="1">
      <alignment horizontal="center"/>
    </xf>
    <xf numFmtId="168" fontId="0" fillId="14" borderId="116" xfId="0" applyNumberFormat="1" applyFill="1" applyBorder="1" applyAlignment="1">
      <alignment horizontal="left" vertical="top" wrapText="1"/>
    </xf>
    <xf numFmtId="4" fontId="0" fillId="14" borderId="116" xfId="0" applyNumberFormat="1" applyFill="1" applyBorder="1"/>
    <xf numFmtId="167" fontId="0" fillId="14" borderId="116" xfId="0" applyNumberFormat="1" applyFill="1" applyBorder="1" applyAlignment="1" applyProtection="1">
      <alignment horizontal="right"/>
      <protection locked="0"/>
    </xf>
    <xf numFmtId="167" fontId="0" fillId="14" borderId="116" xfId="0" applyNumberFormat="1" applyFill="1" applyBorder="1" applyAlignment="1">
      <alignment horizontal="right"/>
    </xf>
    <xf numFmtId="0" fontId="0" fillId="14" borderId="116" xfId="0" applyFont="1" applyFill="1" applyBorder="1" applyAlignment="1">
      <alignment horizontal="left" vertical="center" wrapText="1"/>
    </xf>
    <xf numFmtId="0" fontId="0" fillId="14" borderId="117" xfId="0" applyFill="1" applyBorder="1" applyAlignment="1">
      <alignment wrapText="1"/>
    </xf>
    <xf numFmtId="0" fontId="1" fillId="14" borderId="44" xfId="214" applyFont="1" applyFill="1" applyBorder="1">
      <alignment/>
      <protection/>
    </xf>
    <xf numFmtId="49" fontId="1" fillId="14" borderId="28" xfId="214" applyNumberFormat="1" applyFont="1" applyFill="1" applyBorder="1" applyAlignment="1">
      <alignment horizontal="left" vertical="center" wrapText="1"/>
      <protection/>
    </xf>
    <xf numFmtId="0" fontId="1" fillId="14" borderId="28" xfId="214" applyFont="1" applyFill="1" applyBorder="1" applyAlignment="1">
      <alignment vertical="center" wrapText="1"/>
      <protection/>
    </xf>
    <xf numFmtId="0" fontId="1" fillId="14" borderId="28" xfId="214" applyFont="1" applyFill="1" applyBorder="1" applyAlignment="1">
      <alignment horizontal="center" vertical="center" wrapText="1"/>
      <protection/>
    </xf>
    <xf numFmtId="167" fontId="1" fillId="14" borderId="28" xfId="214" applyNumberFormat="1" applyFont="1" applyFill="1" applyBorder="1" applyAlignment="1" applyProtection="1">
      <alignment horizontal="center" vertical="center"/>
      <protection locked="0"/>
    </xf>
    <xf numFmtId="167" fontId="1" fillId="14" borderId="28" xfId="214" applyNumberFormat="1" applyFont="1" applyFill="1" applyBorder="1" applyAlignment="1">
      <alignment horizontal="center" vertical="center"/>
      <protection/>
    </xf>
    <xf numFmtId="0" fontId="1" fillId="14" borderId="45" xfId="214" applyFont="1" applyFill="1" applyBorder="1">
      <alignment/>
      <protection/>
    </xf>
    <xf numFmtId="3" fontId="0" fillId="14" borderId="44" xfId="213" applyNumberFormat="1" applyFont="1" applyFill="1" applyBorder="1" applyAlignment="1">
      <alignment horizontal="center"/>
      <protection/>
    </xf>
    <xf numFmtId="49" fontId="1" fillId="14" borderId="28" xfId="213" applyNumberFormat="1" applyFont="1" applyFill="1" applyBorder="1" applyAlignment="1">
      <alignment horizontal="left" vertical="center" wrapText="1"/>
      <protection/>
    </xf>
    <xf numFmtId="0" fontId="1" fillId="14" borderId="28" xfId="0" applyFont="1" applyFill="1" applyBorder="1" applyAlignment="1">
      <alignment vertical="center" wrapText="1"/>
    </xf>
    <xf numFmtId="0" fontId="1" fillId="14" borderId="28" xfId="213" applyFont="1" applyFill="1" applyBorder="1" applyAlignment="1">
      <alignment horizontal="center" vertical="center" wrapText="1"/>
      <protection/>
    </xf>
    <xf numFmtId="167" fontId="0" fillId="14" borderId="28" xfId="213" applyNumberFormat="1" applyFont="1" applyFill="1" applyBorder="1" applyAlignment="1" applyProtection="1">
      <alignment horizontal="center" vertical="center"/>
      <protection locked="0"/>
    </xf>
    <xf numFmtId="167" fontId="0" fillId="14" borderId="28" xfId="213" applyNumberFormat="1" applyFont="1" applyFill="1" applyBorder="1" applyAlignment="1">
      <alignment horizontal="center" vertical="center"/>
      <protection/>
    </xf>
    <xf numFmtId="0" fontId="0" fillId="14" borderId="45" xfId="213" applyFont="1" applyFill="1" applyBorder="1">
      <alignment/>
      <protection/>
    </xf>
    <xf numFmtId="3" fontId="3" fillId="14" borderId="44" xfId="223" applyNumberFormat="1" applyFont="1" applyFill="1" applyBorder="1" applyAlignment="1">
      <alignment horizontal="center"/>
      <protection/>
    </xf>
    <xf numFmtId="49" fontId="1" fillId="14" borderId="28" xfId="223" applyNumberFormat="1" applyFont="1" applyFill="1" applyBorder="1" applyAlignment="1">
      <alignment horizontal="left" vertical="center" wrapText="1"/>
      <protection/>
    </xf>
    <xf numFmtId="0" fontId="1" fillId="14" borderId="28" xfId="223" applyFont="1" applyFill="1" applyBorder="1" applyAlignment="1">
      <alignment vertical="center" wrapText="1"/>
      <protection/>
    </xf>
    <xf numFmtId="0" fontId="1" fillId="14" borderId="28" xfId="223" applyFont="1" applyFill="1" applyBorder="1" applyAlignment="1">
      <alignment horizontal="center" vertical="center" wrapText="1"/>
      <protection/>
    </xf>
    <xf numFmtId="167" fontId="1" fillId="14" borderId="28" xfId="223" applyNumberFormat="1" applyFill="1" applyBorder="1" applyAlignment="1" applyProtection="1">
      <alignment horizontal="center" vertical="center"/>
      <protection locked="0"/>
    </xf>
    <xf numFmtId="167" fontId="1" fillId="14" borderId="28" xfId="223" applyNumberFormat="1" applyFill="1" applyBorder="1" applyAlignment="1">
      <alignment horizontal="center" vertical="center"/>
      <protection/>
    </xf>
    <xf numFmtId="0" fontId="3" fillId="14" borderId="45" xfId="223" applyFont="1" applyFill="1" applyBorder="1">
      <alignment/>
      <protection/>
    </xf>
    <xf numFmtId="49" fontId="0" fillId="14" borderId="28" xfId="0" applyNumberFormat="1" applyFill="1" applyBorder="1" applyAlignment="1">
      <alignment horizontal="left" vertical="center" wrapText="1"/>
    </xf>
    <xf numFmtId="0" fontId="1" fillId="14" borderId="28" xfId="0" applyFont="1" applyFill="1" applyBorder="1" applyAlignment="1">
      <alignment vertical="center" wrapText="1"/>
    </xf>
    <xf numFmtId="0" fontId="1" fillId="14" borderId="28" xfId="223" applyFont="1" applyFill="1" applyBorder="1" applyAlignment="1">
      <alignment horizontal="center" vertical="center" wrapText="1"/>
      <protection/>
    </xf>
    <xf numFmtId="49" fontId="0" fillId="14" borderId="16" xfId="167" applyNumberFormat="1" applyFill="1" applyBorder="1" applyAlignment="1">
      <alignment horizontal="center"/>
      <protection/>
    </xf>
    <xf numFmtId="0" fontId="0" fillId="14" borderId="12" xfId="167" applyFont="1" applyFill="1" applyBorder="1" applyAlignment="1">
      <alignment horizontal="center"/>
      <protection/>
    </xf>
    <xf numFmtId="0" fontId="0" fillId="14" borderId="5" xfId="167" applyFill="1" applyBorder="1" applyAlignment="1">
      <alignment horizontal="left" vertical="center" wrapText="1"/>
      <protection/>
    </xf>
    <xf numFmtId="0" fontId="0" fillId="14" borderId="5" xfId="167" applyFill="1" applyBorder="1" applyAlignment="1">
      <alignment horizontal="center"/>
      <protection/>
    </xf>
    <xf numFmtId="4" fontId="3" fillId="14" borderId="5" xfId="167" applyNumberFormat="1" applyFont="1" applyFill="1" applyBorder="1">
      <alignment/>
      <protection/>
    </xf>
    <xf numFmtId="167" fontId="0" fillId="14" borderId="5" xfId="167" applyNumberFormat="1" applyFill="1" applyBorder="1" applyAlignment="1" applyProtection="1">
      <alignment horizontal="right"/>
      <protection locked="0"/>
    </xf>
    <xf numFmtId="167" fontId="0" fillId="14" borderId="87" xfId="167" applyNumberFormat="1" applyFill="1" applyBorder="1" applyAlignment="1">
      <alignment horizontal="right"/>
      <protection/>
    </xf>
    <xf numFmtId="0" fontId="0" fillId="14" borderId="5" xfId="167" applyFont="1" applyFill="1" applyBorder="1" applyAlignment="1">
      <alignment horizontal="left" vertical="center" wrapText="1"/>
      <protection/>
    </xf>
    <xf numFmtId="0" fontId="0" fillId="14" borderId="31" xfId="167" applyFont="1" applyFill="1" applyBorder="1">
      <alignment/>
      <protection/>
    </xf>
    <xf numFmtId="3" fontId="0" fillId="14" borderId="16" xfId="167" applyNumberFormat="1" applyFont="1" applyFill="1" applyBorder="1" applyAlignment="1">
      <alignment horizontal="center"/>
      <protection/>
    </xf>
    <xf numFmtId="0" fontId="0" fillId="14" borderId="5" xfId="167" applyFont="1" applyFill="1" applyBorder="1" applyAlignment="1">
      <alignment horizontal="center"/>
      <protection/>
    </xf>
    <xf numFmtId="4" fontId="0" fillId="14" borderId="5" xfId="167" applyNumberFormat="1" applyFill="1" applyBorder="1">
      <alignment/>
      <protection/>
    </xf>
    <xf numFmtId="3" fontId="0" fillId="14" borderId="16" xfId="0" applyNumberFormat="1" applyFont="1" applyFill="1" applyBorder="1" applyAlignment="1">
      <alignment horizontal="center"/>
    </xf>
    <xf numFmtId="0" fontId="1" fillId="14" borderId="5" xfId="149" applyFont="1" applyFill="1" applyBorder="1">
      <alignment/>
      <protection/>
    </xf>
    <xf numFmtId="0" fontId="0" fillId="14" borderId="5" xfId="0" applyFill="1" applyBorder="1" applyAlignment="1">
      <alignment horizontal="center"/>
    </xf>
    <xf numFmtId="0" fontId="0" fillId="14" borderId="17" xfId="0" applyFont="1" applyFill="1" applyBorder="1"/>
    <xf numFmtId="3" fontId="1" fillId="14" borderId="44" xfId="218" applyNumberFormat="1" applyFont="1" applyFill="1" applyBorder="1" applyAlignment="1">
      <alignment horizontal="center"/>
      <protection/>
    </xf>
    <xf numFmtId="49" fontId="1" fillId="14" borderId="28" xfId="218" applyNumberFormat="1" applyFont="1" applyFill="1" applyBorder="1" applyAlignment="1">
      <alignment horizontal="left" vertical="center" wrapText="1"/>
      <protection/>
    </xf>
    <xf numFmtId="0" fontId="1" fillId="14" borderId="28" xfId="218" applyFont="1" applyFill="1" applyBorder="1" applyAlignment="1">
      <alignment vertical="center" wrapText="1"/>
      <protection/>
    </xf>
    <xf numFmtId="0" fontId="1" fillId="14" borderId="28" xfId="218" applyFont="1" applyFill="1" applyBorder="1" applyAlignment="1">
      <alignment horizontal="center" vertical="center" wrapText="1"/>
      <protection/>
    </xf>
    <xf numFmtId="167" fontId="1" fillId="14" borderId="28" xfId="218" applyNumberFormat="1" applyFill="1" applyBorder="1" applyAlignment="1" applyProtection="1">
      <alignment horizontal="center" vertical="center"/>
      <protection locked="0"/>
    </xf>
    <xf numFmtId="167" fontId="1" fillId="14" borderId="28" xfId="218" applyNumberFormat="1" applyFill="1" applyBorder="1" applyAlignment="1">
      <alignment horizontal="center" vertical="center"/>
      <protection/>
    </xf>
    <xf numFmtId="0" fontId="1" fillId="14" borderId="45" xfId="218" applyFont="1" applyFill="1" applyBorder="1">
      <alignment/>
      <protection/>
    </xf>
    <xf numFmtId="0" fontId="0" fillId="14" borderId="69" xfId="220" applyFont="1" applyFill="1" applyBorder="1" applyAlignment="1">
      <alignment horizontal="center"/>
      <protection/>
    </xf>
    <xf numFmtId="167" fontId="0" fillId="0" borderId="27" xfId="0" applyNumberFormat="1" applyBorder="1" applyAlignment="1">
      <alignment horizontal="center"/>
    </xf>
    <xf numFmtId="0" fontId="8" fillId="14" borderId="5" xfId="0" applyFont="1" applyFill="1" applyBorder="1" applyAlignment="1">
      <alignment horizontal="left" vertical="center" wrapText="1"/>
    </xf>
    <xf numFmtId="0" fontId="0" fillId="14" borderId="59" xfId="0" applyFont="1" applyFill="1" applyBorder="1"/>
    <xf numFmtId="0" fontId="0" fillId="14" borderId="5" xfId="0" applyFill="1" applyBorder="1" applyAlignment="1">
      <alignment horizontal="left" vertical="center" wrapText="1"/>
    </xf>
    <xf numFmtId="0" fontId="0" fillId="14" borderId="36" xfId="0" applyFont="1" applyFill="1" applyBorder="1" applyAlignment="1">
      <alignment horizontal="center"/>
    </xf>
    <xf numFmtId="0" fontId="0" fillId="14" borderId="28" xfId="0" applyFont="1" applyFill="1" applyBorder="1" applyAlignment="1">
      <alignment horizontal="center"/>
    </xf>
    <xf numFmtId="0" fontId="0" fillId="14" borderId="63" xfId="0" applyFont="1" applyFill="1" applyBorder="1"/>
    <xf numFmtId="3" fontId="0" fillId="14" borderId="16" xfId="0" applyNumberFormat="1" applyFill="1" applyBorder="1" applyAlignment="1">
      <alignment horizontal="left"/>
    </xf>
    <xf numFmtId="0" fontId="0" fillId="14" borderId="23" xfId="0" applyFont="1" applyFill="1" applyBorder="1" applyAlignment="1">
      <alignment horizontal="center"/>
    </xf>
    <xf numFmtId="0" fontId="0" fillId="14" borderId="23" xfId="0" applyFill="1" applyBorder="1" applyAlignment="1">
      <alignment horizontal="left" vertical="center" wrapText="1"/>
    </xf>
    <xf numFmtId="0" fontId="0" fillId="14" borderId="60" xfId="0" applyFont="1" applyFill="1" applyBorder="1"/>
    <xf numFmtId="3" fontId="0" fillId="14" borderId="58" xfId="0" applyNumberFormat="1" applyFont="1" applyFill="1" applyBorder="1" applyAlignment="1">
      <alignment horizontal="left"/>
    </xf>
    <xf numFmtId="167" fontId="0" fillId="14" borderId="23" xfId="0" applyNumberFormat="1" applyFill="1" applyBorder="1" applyAlignment="1" applyProtection="1">
      <alignment horizontal="right"/>
      <protection locked="0"/>
    </xf>
    <xf numFmtId="0" fontId="0" fillId="14" borderId="12" xfId="0" applyFill="1" applyBorder="1" applyAlignment="1">
      <alignment horizontal="left" vertical="center" wrapText="1"/>
    </xf>
    <xf numFmtId="0" fontId="0" fillId="14" borderId="30" xfId="0" applyFont="1" applyFill="1" applyBorder="1" applyAlignment="1">
      <alignment horizontal="left" vertical="center" wrapText="1"/>
    </xf>
    <xf numFmtId="3" fontId="0" fillId="0" borderId="81" xfId="0" applyNumberFormat="1" applyFont="1" applyBorder="1" applyAlignment="1">
      <alignment horizontal="left"/>
    </xf>
    <xf numFmtId="3" fontId="0" fillId="0" borderId="58" xfId="0" applyNumberFormat="1" applyFont="1" applyBorder="1" applyAlignment="1">
      <alignment horizontal="left"/>
    </xf>
    <xf numFmtId="3" fontId="0" fillId="0" borderId="84" xfId="0" applyNumberFormat="1" applyFont="1" applyBorder="1" applyAlignment="1">
      <alignment horizontal="left"/>
    </xf>
    <xf numFmtId="3" fontId="0" fillId="0" borderId="44" xfId="0" applyNumberFormat="1" applyFont="1" applyBorder="1" applyAlignment="1">
      <alignment horizontal="left"/>
    </xf>
    <xf numFmtId="3" fontId="0" fillId="0" borderId="38" xfId="0" applyNumberFormat="1" applyFont="1" applyBorder="1" applyAlignment="1">
      <alignment horizontal="left"/>
    </xf>
    <xf numFmtId="3" fontId="0" fillId="0" borderId="46" xfId="0" applyNumberFormat="1" applyBorder="1" applyAlignment="1">
      <alignment horizontal="left"/>
    </xf>
    <xf numFmtId="3" fontId="0" fillId="0" borderId="36" xfId="0" applyNumberFormat="1" applyFont="1" applyBorder="1" applyAlignment="1">
      <alignment horizontal="left"/>
    </xf>
    <xf numFmtId="3" fontId="0" fillId="0" borderId="28" xfId="0" applyNumberFormat="1" applyFont="1" applyBorder="1" applyAlignment="1">
      <alignment horizontal="left"/>
    </xf>
    <xf numFmtId="3" fontId="0" fillId="0" borderId="4" xfId="0" applyNumberFormat="1" applyFont="1" applyBorder="1" applyAlignment="1">
      <alignment horizontal="left"/>
    </xf>
    <xf numFmtId="3" fontId="0" fillId="0" borderId="135" xfId="0" applyNumberFormat="1" applyFont="1" applyBorder="1" applyAlignment="1">
      <alignment horizontal="left"/>
    </xf>
    <xf numFmtId="3" fontId="0" fillId="14" borderId="35" xfId="0" applyNumberFormat="1" applyFont="1" applyFill="1" applyBorder="1" applyAlignment="1">
      <alignment horizontal="left"/>
    </xf>
    <xf numFmtId="3" fontId="0" fillId="0" borderId="35" xfId="0" applyNumberFormat="1" applyFont="1" applyBorder="1" applyAlignment="1">
      <alignment horizontal="left"/>
    </xf>
    <xf numFmtId="3" fontId="0" fillId="0" borderId="136" xfId="0" applyNumberFormat="1" applyFont="1" applyBorder="1" applyAlignment="1">
      <alignment horizontal="left"/>
    </xf>
    <xf numFmtId="3" fontId="0" fillId="0" borderId="137" xfId="0" applyNumberFormat="1" applyFont="1" applyBorder="1" applyAlignment="1">
      <alignment horizontal="left"/>
    </xf>
    <xf numFmtId="3" fontId="0" fillId="0" borderId="0" xfId="0" applyNumberFormat="1" applyFont="1" applyBorder="1" applyAlignment="1">
      <alignment horizontal="left" vertical="center"/>
    </xf>
    <xf numFmtId="171" fontId="0" fillId="0" borderId="138" xfId="0" applyNumberFormat="1" applyFont="1" applyBorder="1" applyAlignment="1">
      <alignment horizontal="left" vertical="center"/>
    </xf>
    <xf numFmtId="0" fontId="0" fillId="0" borderId="138" xfId="0" applyFont="1" applyBorder="1" applyAlignment="1">
      <alignment horizontal="left" vertical="center"/>
    </xf>
    <xf numFmtId="3" fontId="0" fillId="0" borderId="139" xfId="0" applyNumberFormat="1" applyFont="1" applyBorder="1" applyAlignment="1">
      <alignment horizontal="left"/>
    </xf>
    <xf numFmtId="3" fontId="0" fillId="0" borderId="44" xfId="0" applyNumberFormat="1" applyFont="1" applyFill="1" applyBorder="1" applyAlignment="1">
      <alignment horizontal="left"/>
    </xf>
    <xf numFmtId="3" fontId="0" fillId="0" borderId="118" xfId="0" applyNumberFormat="1" applyFont="1" applyBorder="1" applyAlignment="1">
      <alignment horizontal="left"/>
    </xf>
    <xf numFmtId="3" fontId="0" fillId="0" borderId="0" xfId="0" applyNumberFormat="1" applyFont="1" applyBorder="1" applyAlignment="1">
      <alignment horizontal="left"/>
    </xf>
    <xf numFmtId="3" fontId="0" fillId="0" borderId="81" xfId="0" applyNumberFormat="1" applyBorder="1" applyAlignment="1">
      <alignment horizontal="left"/>
    </xf>
    <xf numFmtId="3" fontId="0" fillId="0" borderId="58" xfId="0" applyNumberFormat="1" applyBorder="1" applyAlignment="1">
      <alignment horizontal="left"/>
    </xf>
    <xf numFmtId="3" fontId="0" fillId="14" borderId="58" xfId="0" applyNumberFormat="1" applyFill="1" applyBorder="1" applyAlignment="1">
      <alignment horizontal="left"/>
    </xf>
    <xf numFmtId="3" fontId="0" fillId="0" borderId="138" xfId="0" applyNumberFormat="1" applyBorder="1" applyAlignment="1">
      <alignment horizontal="left"/>
    </xf>
    <xf numFmtId="3" fontId="0" fillId="0" borderId="138" xfId="0" applyNumberFormat="1" applyFont="1" applyBorder="1" applyAlignment="1">
      <alignment horizontal="left"/>
    </xf>
    <xf numFmtId="3" fontId="0" fillId="0" borderId="140" xfId="0" applyNumberFormat="1" applyFont="1" applyBorder="1" applyAlignment="1">
      <alignment horizontal="left"/>
    </xf>
    <xf numFmtId="3" fontId="0" fillId="0" borderId="24" xfId="0" applyNumberFormat="1" applyFont="1" applyFill="1" applyBorder="1" applyAlignment="1">
      <alignment horizontal="left"/>
    </xf>
    <xf numFmtId="49" fontId="11" fillId="14" borderId="81" xfId="113" applyNumberFormat="1" applyFont="1" applyFill="1" applyBorder="1" applyAlignment="1">
      <alignment horizontal="left" vertical="center"/>
      <protection/>
    </xf>
    <xf numFmtId="49" fontId="11" fillId="14" borderId="58" xfId="113" applyNumberFormat="1" applyFont="1" applyFill="1" applyBorder="1" applyAlignment="1">
      <alignment horizontal="left" vertical="center"/>
      <protection/>
    </xf>
    <xf numFmtId="49" fontId="11" fillId="14" borderId="118" xfId="113" applyNumberFormat="1" applyFont="1" applyFill="1" applyBorder="1" applyAlignment="1">
      <alignment horizontal="left" vertical="center"/>
      <protection/>
    </xf>
    <xf numFmtId="3" fontId="0" fillId="0" borderId="12" xfId="0" applyNumberFormat="1" applyFont="1" applyBorder="1" applyAlignment="1">
      <alignment horizontal="left"/>
    </xf>
    <xf numFmtId="3" fontId="0" fillId="0" borderId="5" xfId="0" applyNumberFormat="1" applyFont="1" applyBorder="1" applyAlignment="1">
      <alignment horizontal="left"/>
    </xf>
    <xf numFmtId="3" fontId="0" fillId="0" borderId="41" xfId="0" applyNumberFormat="1" applyFont="1" applyBorder="1" applyAlignment="1">
      <alignment horizontal="left"/>
    </xf>
    <xf numFmtId="3" fontId="0" fillId="0" borderId="141" xfId="0" applyNumberFormat="1" applyFont="1" applyBorder="1" applyAlignment="1">
      <alignment horizontal="left"/>
    </xf>
    <xf numFmtId="49" fontId="11" fillId="0" borderId="0" xfId="113" applyNumberFormat="1" applyFont="1" applyFill="1" applyBorder="1" applyAlignment="1">
      <alignment horizontal="left" vertical="center"/>
      <protection/>
    </xf>
    <xf numFmtId="3" fontId="0" fillId="0" borderId="81" xfId="0" applyNumberFormat="1" applyFont="1" applyFill="1" applyBorder="1" applyAlignment="1">
      <alignment horizontal="left"/>
    </xf>
    <xf numFmtId="3" fontId="0" fillId="14" borderId="84" xfId="0" applyNumberFormat="1" applyFont="1" applyFill="1" applyBorder="1" applyAlignment="1">
      <alignment horizontal="left"/>
    </xf>
    <xf numFmtId="3" fontId="0" fillId="0" borderId="78" xfId="0" applyNumberFormat="1" applyFont="1" applyBorder="1" applyAlignment="1">
      <alignment horizontal="left"/>
    </xf>
    <xf numFmtId="49" fontId="11" fillId="0" borderId="81" xfId="113" applyNumberFormat="1" applyFont="1" applyFill="1" applyBorder="1" applyAlignment="1">
      <alignment horizontal="left" vertical="center"/>
      <protection/>
    </xf>
    <xf numFmtId="49" fontId="11" fillId="0" borderId="58" xfId="113" applyNumberFormat="1" applyFont="1" applyFill="1" applyBorder="1" applyAlignment="1">
      <alignment horizontal="left" vertical="center"/>
      <protection/>
    </xf>
    <xf numFmtId="49" fontId="11" fillId="0" borderId="118" xfId="113" applyNumberFormat="1" applyFont="1" applyFill="1" applyBorder="1" applyAlignment="1">
      <alignment horizontal="left" vertical="center"/>
      <protection/>
    </xf>
    <xf numFmtId="49" fontId="11" fillId="0" borderId="84" xfId="113" applyNumberFormat="1" applyFont="1" applyFill="1" applyBorder="1" applyAlignment="1">
      <alignment horizontal="left" vertical="center"/>
      <protection/>
    </xf>
    <xf numFmtId="49" fontId="11" fillId="0" borderId="142" xfId="113" applyNumberFormat="1" applyFont="1" applyFill="1" applyBorder="1" applyAlignment="1">
      <alignment horizontal="left" vertical="center"/>
      <protection/>
    </xf>
    <xf numFmtId="49" fontId="11" fillId="0" borderId="5" xfId="113" applyNumberFormat="1" applyFont="1" applyFill="1" applyBorder="1" applyAlignment="1">
      <alignment horizontal="left" vertical="center"/>
      <protection/>
    </xf>
    <xf numFmtId="3" fontId="0" fillId="0" borderId="24" xfId="0" applyNumberFormat="1" applyFont="1" applyBorder="1" applyAlignment="1">
      <alignment horizontal="left"/>
    </xf>
    <xf numFmtId="3" fontId="0" fillId="0" borderId="58" xfId="0" applyNumberFormat="1" applyFont="1" applyFill="1" applyBorder="1" applyAlignment="1">
      <alignment horizontal="left"/>
    </xf>
    <xf numFmtId="3" fontId="0" fillId="0" borderId="118" xfId="0" applyNumberFormat="1" applyFont="1" applyFill="1" applyBorder="1" applyAlignment="1">
      <alignment horizontal="left"/>
    </xf>
    <xf numFmtId="3" fontId="0" fillId="0" borderId="77" xfId="0" applyNumberFormat="1" applyFont="1" applyBorder="1" applyAlignment="1">
      <alignment horizontal="left"/>
    </xf>
    <xf numFmtId="3" fontId="0" fillId="0" borderId="50" xfId="0" applyNumberFormat="1" applyFont="1" applyBorder="1" applyAlignment="1">
      <alignment horizontal="left"/>
    </xf>
    <xf numFmtId="3" fontId="0" fillId="0" borderId="16" xfId="0" applyNumberFormat="1" applyFont="1" applyBorder="1" applyAlignment="1">
      <alignment horizontal="left"/>
    </xf>
    <xf numFmtId="49" fontId="9" fillId="14" borderId="69" xfId="220" applyNumberFormat="1" applyFont="1" applyFill="1" applyBorder="1" applyAlignment="1">
      <alignment horizontal="right" shrinkToFit="1"/>
      <protection/>
    </xf>
    <xf numFmtId="0" fontId="29" fillId="14" borderId="69" xfId="220" applyFont="1" applyFill="1" applyBorder="1" applyAlignment="1">
      <alignment horizontal="center"/>
      <protection/>
    </xf>
    <xf numFmtId="49" fontId="38" fillId="14" borderId="69" xfId="220" applyNumberFormat="1" applyFont="1" applyFill="1" applyBorder="1" applyAlignment="1">
      <alignment horizontal="right"/>
      <protection/>
    </xf>
    <xf numFmtId="0" fontId="58" fillId="14" borderId="70" xfId="220" applyFont="1" applyFill="1" applyBorder="1" applyAlignment="1">
      <alignment horizontal="left" wrapText="1"/>
      <protection/>
    </xf>
    <xf numFmtId="0" fontId="58" fillId="0" borderId="70" xfId="220" applyFont="1" applyFill="1" applyBorder="1" applyAlignment="1">
      <alignment horizontal="left"/>
      <protection/>
    </xf>
    <xf numFmtId="0" fontId="9" fillId="14" borderId="69" xfId="220" applyFont="1" applyFill="1" applyBorder="1" applyAlignment="1">
      <alignment/>
      <protection/>
    </xf>
    <xf numFmtId="0" fontId="0" fillId="0" borderId="0" xfId="220" applyFont="1" applyAlignment="1" applyProtection="1">
      <alignment vertical="top" wrapText="1"/>
      <protection/>
    </xf>
    <xf numFmtId="0" fontId="0" fillId="0" borderId="0" xfId="215" applyAlignment="1" applyProtection="1">
      <alignment vertical="top" wrapText="1"/>
      <protection/>
    </xf>
    <xf numFmtId="0" fontId="4" fillId="16" borderId="143" xfId="0" applyFont="1" applyFill="1" applyBorder="1" applyAlignment="1">
      <alignment horizontal="right" vertical="center"/>
    </xf>
    <xf numFmtId="0" fontId="4" fillId="16" borderId="144" xfId="0" applyFont="1" applyFill="1" applyBorder="1" applyAlignment="1">
      <alignment horizontal="right" vertical="center"/>
    </xf>
    <xf numFmtId="0" fontId="4" fillId="16" borderId="145" xfId="0" applyFont="1" applyFill="1" applyBorder="1" applyAlignment="1">
      <alignment horizontal="right" vertical="center"/>
    </xf>
    <xf numFmtId="0" fontId="41" fillId="0" borderId="0" xfId="0" applyFont="1"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3" fillId="8" borderId="112" xfId="0" applyFont="1" applyFill="1" applyBorder="1" applyAlignment="1">
      <alignment horizontal="center" vertical="center"/>
    </xf>
    <xf numFmtId="0" fontId="3" fillId="8" borderId="94" xfId="0" applyFont="1" applyFill="1" applyBorder="1" applyAlignment="1">
      <alignment horizontal="center" vertical="center"/>
    </xf>
    <xf numFmtId="0" fontId="3" fillId="8" borderId="49" xfId="0" applyFont="1" applyFill="1" applyBorder="1" applyAlignment="1">
      <alignment horizontal="center" vertical="center" wrapText="1"/>
    </xf>
    <xf numFmtId="0" fontId="0" fillId="0" borderId="8" xfId="0" applyBorder="1"/>
    <xf numFmtId="0" fontId="3" fillId="8" borderId="89" xfId="0" applyFont="1" applyFill="1" applyBorder="1" applyAlignment="1">
      <alignment horizontal="center" wrapText="1"/>
    </xf>
    <xf numFmtId="0" fontId="3" fillId="8" borderId="146" xfId="0" applyFont="1" applyFill="1" applyBorder="1" applyAlignment="1">
      <alignment horizontal="center" wrapText="1"/>
    </xf>
    <xf numFmtId="0" fontId="3" fillId="8" borderId="49" xfId="0" applyFont="1" applyFill="1" applyBorder="1" applyAlignment="1">
      <alignment horizontal="center" vertical="center"/>
    </xf>
    <xf numFmtId="0" fontId="3" fillId="8" borderId="8" xfId="0" applyFont="1" applyFill="1" applyBorder="1" applyAlignment="1">
      <alignment horizontal="center" vertical="center"/>
    </xf>
    <xf numFmtId="0" fontId="3" fillId="8" borderId="8" xfId="0" applyFont="1" applyFill="1" applyBorder="1" applyAlignment="1">
      <alignment horizontal="center" vertical="center" wrapText="1"/>
    </xf>
    <xf numFmtId="0" fontId="3" fillId="8" borderId="147" xfId="0" applyFont="1" applyFill="1" applyBorder="1" applyAlignment="1">
      <alignment horizontal="center"/>
    </xf>
    <xf numFmtId="0" fontId="3" fillId="8" borderId="148" xfId="0" applyFont="1" applyFill="1" applyBorder="1" applyAlignment="1">
      <alignment horizontal="center"/>
    </xf>
    <xf numFmtId="0" fontId="2" fillId="3" borderId="149" xfId="0" applyFont="1" applyFill="1" applyBorder="1" applyAlignment="1">
      <alignment horizontal="center" vertical="center"/>
    </xf>
    <xf numFmtId="0" fontId="2" fillId="3" borderId="6" xfId="0" applyFont="1" applyFill="1" applyBorder="1" applyAlignment="1">
      <alignment horizontal="center" vertical="center"/>
    </xf>
    <xf numFmtId="0" fontId="3" fillId="3" borderId="150" xfId="0" applyFont="1" applyFill="1" applyBorder="1" applyAlignment="1">
      <alignment horizontal="center" vertical="center"/>
    </xf>
    <xf numFmtId="0" fontId="3" fillId="3" borderId="130" xfId="0" applyFont="1" applyFill="1" applyBorder="1" applyAlignment="1">
      <alignment horizontal="center" vertical="center"/>
    </xf>
    <xf numFmtId="0" fontId="0" fillId="0" borderId="130" xfId="0" applyBorder="1" applyAlignment="1">
      <alignment horizontal="center" vertical="center"/>
    </xf>
    <xf numFmtId="0" fontId="2" fillId="3" borderId="14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41" fillId="0" borderId="0" xfId="0" applyFont="1" applyFill="1" applyBorder="1" applyAlignment="1">
      <alignment vertical="top" wrapText="1"/>
    </xf>
    <xf numFmtId="0" fontId="0" fillId="0" borderId="0" xfId="0" applyFill="1" applyAlignment="1">
      <alignment vertical="top" wrapText="1"/>
    </xf>
    <xf numFmtId="0" fontId="0" fillId="0" borderId="11" xfId="0" applyFill="1" applyBorder="1" applyAlignment="1">
      <alignment vertical="top" wrapText="1"/>
    </xf>
    <xf numFmtId="0" fontId="3" fillId="3" borderId="149" xfId="0" applyFont="1" applyFill="1" applyBorder="1" applyAlignment="1">
      <alignment horizontal="center" vertical="center"/>
    </xf>
    <xf numFmtId="0" fontId="3" fillId="3" borderId="7" xfId="0" applyFont="1" applyFill="1" applyBorder="1" applyAlignment="1">
      <alignment horizontal="center" vertical="center"/>
    </xf>
    <xf numFmtId="4" fontId="42" fillId="0" borderId="67" xfId="0" applyNumberFormat="1" applyFont="1" applyFill="1" applyBorder="1" applyAlignment="1">
      <alignment horizontal="left" vertical="center" wrapText="1"/>
    </xf>
    <xf numFmtId="4" fontId="42" fillId="0" borderId="26" xfId="0" applyNumberFormat="1" applyFont="1" applyFill="1" applyBorder="1" applyAlignment="1">
      <alignment horizontal="left" vertical="center" wrapText="1"/>
    </xf>
    <xf numFmtId="4" fontId="42" fillId="0" borderId="151" xfId="0" applyNumberFormat="1" applyFont="1" applyFill="1" applyBorder="1" applyAlignment="1">
      <alignment horizontal="left" vertical="center" wrapText="1"/>
    </xf>
    <xf numFmtId="4" fontId="42" fillId="0" borderId="113" xfId="0" applyNumberFormat="1" applyFont="1" applyFill="1" applyBorder="1" applyAlignment="1">
      <alignment horizontal="left" vertical="center" wrapText="1"/>
    </xf>
    <xf numFmtId="4" fontId="42" fillId="0" borderId="114" xfId="0" applyNumberFormat="1" applyFont="1" applyFill="1" applyBorder="1" applyAlignment="1">
      <alignment horizontal="left" vertical="center" wrapText="1"/>
    </xf>
    <xf numFmtId="4" fontId="42" fillId="0" borderId="115" xfId="0" applyNumberFormat="1" applyFont="1" applyFill="1" applyBorder="1" applyAlignment="1">
      <alignment horizontal="left" vertical="center" wrapText="1"/>
    </xf>
    <xf numFmtId="0" fontId="3" fillId="0" borderId="32" xfId="167" applyFont="1" applyFill="1" applyBorder="1" applyAlignment="1">
      <alignment horizontal="left" vertical="center" wrapText="1"/>
      <protection/>
    </xf>
    <xf numFmtId="0" fontId="0" fillId="0" borderId="30" xfId="0" applyFill="1" applyBorder="1" applyAlignment="1">
      <alignment horizontal="left" vertical="center" wrapText="1"/>
    </xf>
    <xf numFmtId="0" fontId="2" fillId="3" borderId="152" xfId="0" applyFont="1" applyFill="1" applyBorder="1" applyAlignment="1">
      <alignment horizontal="center" vertical="center"/>
    </xf>
    <xf numFmtId="0" fontId="2" fillId="3" borderId="153" xfId="0" applyFont="1" applyFill="1" applyBorder="1" applyAlignment="1">
      <alignment horizontal="center" vertical="center"/>
    </xf>
    <xf numFmtId="0" fontId="3" fillId="3" borderId="154" xfId="0" applyFont="1" applyFill="1" applyBorder="1" applyAlignment="1">
      <alignment horizontal="center" vertical="center"/>
    </xf>
    <xf numFmtId="0" fontId="3" fillId="3" borderId="144" xfId="0" applyFont="1" applyFill="1" applyBorder="1" applyAlignment="1">
      <alignment horizontal="center" vertical="center"/>
    </xf>
    <xf numFmtId="0" fontId="0" fillId="0" borderId="144" xfId="0" applyBorder="1" applyAlignment="1">
      <alignment horizontal="center" vertical="center"/>
    </xf>
    <xf numFmtId="0" fontId="0" fillId="0" borderId="155" xfId="0" applyBorder="1" applyAlignment="1">
      <alignment horizontal="center" vertical="center"/>
    </xf>
    <xf numFmtId="0" fontId="2" fillId="3" borderId="156" xfId="0" applyFont="1" applyFill="1" applyBorder="1" applyAlignment="1">
      <alignment horizontal="center" vertical="center" wrapText="1"/>
    </xf>
    <xf numFmtId="0" fontId="2" fillId="3" borderId="110" xfId="0" applyFont="1" applyFill="1" applyBorder="1" applyAlignment="1">
      <alignment horizontal="center" vertical="center" wrapText="1"/>
    </xf>
    <xf numFmtId="0" fontId="3" fillId="3" borderId="157" xfId="0" applyFont="1" applyFill="1" applyBorder="1" applyAlignment="1">
      <alignment horizontal="center" vertical="center"/>
    </xf>
    <xf numFmtId="0" fontId="3" fillId="3" borderId="131" xfId="0" applyFont="1" applyFill="1" applyBorder="1" applyAlignment="1">
      <alignment horizontal="center" vertical="center"/>
    </xf>
    <xf numFmtId="0" fontId="3" fillId="3" borderId="158" xfId="0" applyFont="1" applyFill="1" applyBorder="1" applyAlignment="1">
      <alignment horizontal="center" vertical="center"/>
    </xf>
    <xf numFmtId="0" fontId="3" fillId="3" borderId="159" xfId="0" applyFont="1" applyFill="1" applyBorder="1" applyAlignment="1">
      <alignment horizontal="center" vertical="center"/>
    </xf>
    <xf numFmtId="0" fontId="3" fillId="3" borderId="160" xfId="0" applyFont="1" applyFill="1" applyBorder="1" applyAlignment="1">
      <alignment horizontal="center" vertical="center"/>
    </xf>
    <xf numFmtId="0" fontId="20" fillId="0" borderId="69" xfId="217" applyNumberFormat="1" applyFont="1" applyBorder="1" applyAlignment="1" applyProtection="1">
      <alignment horizontal="left" vertical="top" wrapText="1"/>
      <protection/>
    </xf>
    <xf numFmtId="0" fontId="20" fillId="0" borderId="70" xfId="217" applyNumberFormat="1" applyFont="1" applyBorder="1" applyAlignment="1" applyProtection="1">
      <alignment horizontal="left" vertical="top" wrapText="1"/>
      <protection/>
    </xf>
    <xf numFmtId="0" fontId="20" fillId="0" borderId="0" xfId="217" applyNumberFormat="1" applyFont="1" applyBorder="1" applyAlignment="1" applyProtection="1">
      <alignment horizontal="left" vertical="top" wrapText="1"/>
      <protection/>
    </xf>
    <xf numFmtId="0" fontId="20" fillId="0" borderId="71" xfId="217" applyNumberFormat="1" applyFont="1" applyBorder="1" applyAlignment="1" applyProtection="1">
      <alignment horizontal="left" vertical="top" wrapText="1"/>
      <protection/>
    </xf>
    <xf numFmtId="0" fontId="20" fillId="0" borderId="36" xfId="217" applyNumberFormat="1" applyFont="1" applyBorder="1" applyAlignment="1" applyProtection="1">
      <alignment horizontal="left" vertical="top" wrapText="1"/>
      <protection/>
    </xf>
    <xf numFmtId="0" fontId="3" fillId="0" borderId="149" xfId="0" applyFont="1" applyFill="1" applyBorder="1" applyAlignment="1">
      <alignment horizontal="left" wrapText="1"/>
    </xf>
    <xf numFmtId="0" fontId="0" fillId="0" borderId="130" xfId="0" applyBorder="1"/>
    <xf numFmtId="0" fontId="0" fillId="0" borderId="7" xfId="0" applyBorder="1"/>
    <xf numFmtId="0" fontId="3" fillId="0" borderId="161" xfId="0" applyFont="1" applyFill="1" applyBorder="1" applyAlignment="1">
      <alignment horizontal="left" wrapText="1"/>
    </xf>
    <xf numFmtId="0" fontId="0" fillId="0" borderId="131" xfId="0" applyBorder="1"/>
    <xf numFmtId="0" fontId="0" fillId="0" borderId="162" xfId="0" applyBorder="1"/>
    <xf numFmtId="0" fontId="3" fillId="0" borderId="143" xfId="0" applyFont="1" applyFill="1" applyBorder="1" applyAlignment="1">
      <alignment horizontal="left" wrapText="1"/>
    </xf>
    <xf numFmtId="0" fontId="0" fillId="0" borderId="144" xfId="0" applyBorder="1"/>
    <xf numFmtId="0" fontId="0" fillId="0" borderId="145" xfId="0" applyBorder="1"/>
  </cellXfs>
  <cellStyles count="244">
    <cellStyle name="Normal" xfId="0"/>
    <cellStyle name="Percent" xfId="15"/>
    <cellStyle name="Currency" xfId="16"/>
    <cellStyle name="Currency [0]" xfId="17"/>
    <cellStyle name="Comma" xfId="18"/>
    <cellStyle name="Comma [0]" xfId="19"/>
    <cellStyle name="$l0 Dec" xfId="20"/>
    <cellStyle name="$l0 Header" xfId="21"/>
    <cellStyle name="$l0 No" xfId="22"/>
    <cellStyle name="$l0 Row" xfId="23"/>
    <cellStyle name="$u0 Dec" xfId="24"/>
    <cellStyle name="$u0 No" xfId="25"/>
    <cellStyle name="$u0 Row" xfId="26"/>
    <cellStyle name="_04_OP_Hala N1_6WX01-05_vod.hosp._080130" xfId="27"/>
    <cellStyle name="_04_STMO_NS01_SO01-SO04_rozpocet_090313" xfId="28"/>
    <cellStyle name="_05_AGC_Bar_SO0708_WX01-02_080328" xfId="29"/>
    <cellStyle name="_05_GVB_EW_01_TP7_061207" xfId="30"/>
    <cellStyle name="_05_GVB_EW_01_TP7_061207_04_M13_SHZ_6ZX_SOUPIS VÝKONU_090514" xfId="31"/>
    <cellStyle name="_05_GVB_EY_EV_01_TP7_061201" xfId="32"/>
    <cellStyle name="_05_GVB_EY_EV_01_TP7_061201_04_M13_SHZ_6ZX_SOUPIS VÝKONU_090514" xfId="33"/>
    <cellStyle name="_06_AGC_Bar_WX0102_BQ_oceneni_wat manag _080206" xfId="34"/>
    <cellStyle name="_06_GCZ_BQ_SO_1145" xfId="35"/>
    <cellStyle name="_06_GCZ_BQ_SO_1241_Hruba" xfId="36"/>
    <cellStyle name="_06_GCZ_BQ_SO_1242+1710_Hruba" xfId="37"/>
    <cellStyle name="_06_GCZ_BQ_SO_1510_Hruba" xfId="38"/>
    <cellStyle name="_06_GCZ_BQ_SO_1810_Hruba" xfId="39"/>
    <cellStyle name="_06_GCZ_BQ_SO_WX_061120" xfId="40"/>
    <cellStyle name="_06_GCZ_BQ_SO_WX_061207oceneni" xfId="41"/>
    <cellStyle name="_06_GVB_TP7_NS07_070105_oceneni" xfId="42"/>
    <cellStyle name="_5385_2_IPB_WX_SO 16-19_FOT_070716" xfId="43"/>
    <cellStyle name="_5385_2_IPB_WX_SO 16-19_FOT_070716_04_M13_SHZ_6ZX_SOUPIS VÝKONU_090514" xfId="44"/>
    <cellStyle name="_5411_OP_Infrastruktura_VZOR_080123" xfId="45"/>
    <cellStyle name="_5463_04_NUC_XX01_FOT_200_Hala17_070405" xfId="46"/>
    <cellStyle name="_5463_04_NUC_XX01_FOT_200_Hala17_070405_04_M13_SHZ_6ZX_SOUPIS VÝKONU_090514" xfId="47"/>
    <cellStyle name="_5506_komunikace_VV_070723" xfId="48"/>
    <cellStyle name="_5559_PP_NS_vzor_070913" xfId="49"/>
    <cellStyle name="_5559_PP_NS_vzor_070913_04_M13_SHZ_6ZX_SOUPIS VÝKONU_090514" xfId="50"/>
    <cellStyle name="_5610_05_AGC_Bar_XXXX_FOT_080326" xfId="51"/>
    <cellStyle name="_5610_06_AGC_Bar_XXXX_FOT_000_vzor_080103" xfId="52"/>
    <cellStyle name="_5674_HANWHA_kan.splaskova_080619" xfId="53"/>
    <cellStyle name="_5674_HANWHA_odvodn.ploch_080609" xfId="54"/>
    <cellStyle name="_5674_HANWHA_vod.pozarni_FOT_0800609" xfId="55"/>
    <cellStyle name="_6VX01" xfId="56"/>
    <cellStyle name="_BVG TP 7_Complete_061204" xfId="57"/>
    <cellStyle name="_BVG TP 7_Complete_061204_04_M13_SHZ_6ZX_SOUPIS VÝKONU_090514" xfId="58"/>
    <cellStyle name="_F6_BS_SO 01+04_6SX01" xfId="59"/>
    <cellStyle name="_FOXCONN - FoT - SO16.3_060523" xfId="60"/>
    <cellStyle name="_FOXCONN - FoT - SO16.3_060627" xfId="61"/>
    <cellStyle name="_GVB_ TP 7_6-NS07_061206 zm oc" xfId="62"/>
    <cellStyle name="_GVB_ TP 7_6-NS07_061206 zm oc_04_M13_SHZ_6ZX_SOUPIS VÝKONU_090514" xfId="63"/>
    <cellStyle name="_GVB_ TP 7_6-NS07_061207 zm" xfId="64"/>
    <cellStyle name="_GVB_ TP 7_6-NS07_061207 zm_04_M13_SHZ_6ZX_SOUPIS VÝKONU_090514" xfId="65"/>
    <cellStyle name="_GVB_ TP7_6IK01A_BQ_SO1141_070104" xfId="66"/>
    <cellStyle name="_GVB_ TP7_6IK01A_BQ_SO1141_070104_04_M13_SHZ_6ZX_SOUPIS VÝKONU_090514" xfId="67"/>
    <cellStyle name="_GVB_ TP7_NS07_rev 2_070205_ BQ" xfId="68"/>
    <cellStyle name="_GVB_ TP7_NS07_rev 2_070205_ BQ_04_M13_SHZ_6ZX_SOUPIS VÝKONU_090514" xfId="69"/>
    <cellStyle name="_GVB_ TP7_NS07_rev.1_070111ocenění" xfId="70"/>
    <cellStyle name="_GVB_ TP7_NS07_rev.1_070111ocenění_04_M13_SHZ_6ZX_SOUPIS VÝKONU_090514" xfId="71"/>
    <cellStyle name="_GVB_ TP7_NS07_rev.1_070116ocenění" xfId="72"/>
    <cellStyle name="_GVB_ TP7_NS07_rev.1_070116ocenění_04_M13_SHZ_6ZX_SOUPIS VÝKONU_090514" xfId="73"/>
    <cellStyle name="_GVB_TP7_F5_Water Treat.070223_" xfId="74"/>
    <cellStyle name="_GVB_TP7_F5_Water Treat.070223__04_M13_SHZ_6ZX_SOUPIS VÝKONU_090514" xfId="75"/>
    <cellStyle name="_GVB_TP7_F5_Water Treat.070731_" xfId="76"/>
    <cellStyle name="_GVB_TP7_F5_Water Treat.070731__04_M13_SHZ_6ZX_SOUPIS VÝKONU_090514" xfId="77"/>
    <cellStyle name="_GVP_TP 7_stoka DA3_070130 - mp" xfId="78"/>
    <cellStyle name="_ob" xfId="79"/>
    <cellStyle name="_odhad cen_GVB_ TP 7_6-NS07_061207 zm" xfId="80"/>
    <cellStyle name="_odhad cen_GVB_ TP 7_6-NS07_061207 zm_04_M13_SHZ_6ZX_SOUPIS VÝKONU_090514" xfId="81"/>
    <cellStyle name="_PC03_08_vykaz vymer1" xfId="82"/>
    <cellStyle name="_propočet kubatur čerpací stanice - šachty" xfId="83"/>
    <cellStyle name="_propočet kubatur šachty" xfId="84"/>
    <cellStyle name="_sablony WX_080414_cz_en" xfId="85"/>
    <cellStyle name="_SO 03_kanalizacni pripojky_090223" xfId="86"/>
    <cellStyle name="_SO 03_Vytlak SV_090331" xfId="87"/>
    <cellStyle name="_SO 05_F6_rain wat drain.060531" xfId="88"/>
    <cellStyle name="_SO 05_F6_rain wat drain.060531_04_M13_SHZ_6ZX_SOUPIS VÝKONU_090514" xfId="89"/>
    <cellStyle name="_SO 11_ rain water drainage_070424" xfId="90"/>
    <cellStyle name="_SO 11_ rain water drainage_080211" xfId="91"/>
    <cellStyle name="_SO 15_fire water pipeline_070413" xfId="92"/>
    <cellStyle name="_SO 16_6VX01_vzduchotechnika" xfId="93"/>
    <cellStyle name="_SO 17_ přípojka splašk.kanalizace" xfId="94"/>
    <cellStyle name="_SO 18_ příp. dešť.kan._zmeny 070820" xfId="95"/>
    <cellStyle name="_SO 18_ přípojka dešť.kanalizace" xfId="96"/>
    <cellStyle name="_SO 21_kanalizace splašková_070807" xfId="97"/>
    <cellStyle name="_SO 22_ kanalizace destova v arealu" xfId="98"/>
    <cellStyle name="_SO 22_ kanalizace destova v arealu_04_M13_SHZ_6ZX_SOUPIS VÝKONU_090514" xfId="99"/>
    <cellStyle name="_SO 363_fire water supply_rev.1_070116" xfId="100"/>
    <cellStyle name="_SO 399.1,2_sewerage" xfId="101"/>
    <cellStyle name="_SO 399.1,2_sewerage_F5_070221" xfId="102"/>
    <cellStyle name="_SO 399.1,2_sewerage_F5_zmeny k 070730" xfId="103"/>
    <cellStyle name="_SO 399.1,2_sewerage_rev.1_070108" xfId="104"/>
    <cellStyle name="_SO 399.3 Roads of drainage_rev.1_070111" xfId="105"/>
    <cellStyle name="_SO 399.3 Roads of drainage_zmeny k_070731" xfId="106"/>
    <cellStyle name="_SO_1124_Retention pond_zmena_B_ 070202" xfId="107"/>
    <cellStyle name="_TI_SO 01_060301_cz_en" xfId="108"/>
    <cellStyle name="_TI_SO 01_060301_cz_en_04_M13_SHZ_6ZX_SOUPIS VÝKONU_090514" xfId="109"/>
    <cellStyle name="_ZF130A1Q01" xfId="110"/>
    <cellStyle name="_ZF130V0Q01" xfId="111"/>
    <cellStyle name="blokcen" xfId="112"/>
    <cellStyle name="Celá čísla" xfId="113"/>
    <cellStyle name="CenaJednPolozky" xfId="114"/>
    <cellStyle name="Čárka 2" xfId="115"/>
    <cellStyle name="čárky 2" xfId="116"/>
    <cellStyle name="Čísla v krycím listu" xfId="117"/>
    <cellStyle name="Dezimal [0]_Tabelle1" xfId="118"/>
    <cellStyle name="Dezimal_Tabelle1" xfId="119"/>
    <cellStyle name="Euro" xfId="120"/>
    <cellStyle name="Excel Built-in Normal" xfId="121"/>
    <cellStyle name="Firma" xfId="122"/>
    <cellStyle name="Hlavní nadpis" xfId="123"/>
    <cellStyle name="Hypertextový odkaz 2" xfId="124"/>
    <cellStyle name="kolonky" xfId="125"/>
    <cellStyle name="Měna 2" xfId="126"/>
    <cellStyle name="Měna 3" xfId="127"/>
    <cellStyle name="měny 2" xfId="128"/>
    <cellStyle name="měny 3" xfId="129"/>
    <cellStyle name="Nedefinován" xfId="130"/>
    <cellStyle name="Normaali_Taul1_1" xfId="131"/>
    <cellStyle name="Normal 2" xfId="132"/>
    <cellStyle name="Normal 3" xfId="133"/>
    <cellStyle name="Normal 5" xfId="134"/>
    <cellStyle name="Normal 6" xfId="135"/>
    <cellStyle name="Normal 7" xfId="136"/>
    <cellStyle name="Normal 8" xfId="137"/>
    <cellStyle name="normálne_anchors" xfId="138"/>
    <cellStyle name="normální 10" xfId="139"/>
    <cellStyle name="normální 11" xfId="140"/>
    <cellStyle name="normální 12" xfId="141"/>
    <cellStyle name="Normální 13" xfId="142"/>
    <cellStyle name="Normální 14" xfId="143"/>
    <cellStyle name="Normální 15" xfId="144"/>
    <cellStyle name="Normální 16" xfId="145"/>
    <cellStyle name="Normální 17" xfId="146"/>
    <cellStyle name="Normální 18" xfId="147"/>
    <cellStyle name="Normální 19" xfId="148"/>
    <cellStyle name="Normální 2" xfId="149"/>
    <cellStyle name="normální 2 2" xfId="150"/>
    <cellStyle name="normální 2_ACS" xfId="151"/>
    <cellStyle name="normální 2_ST" xfId="152"/>
    <cellStyle name="Normální 20" xfId="153"/>
    <cellStyle name="Normální 21" xfId="154"/>
    <cellStyle name="Normální 22" xfId="155"/>
    <cellStyle name="Normální 23" xfId="156"/>
    <cellStyle name="Normální 24" xfId="157"/>
    <cellStyle name="Normální 25" xfId="158"/>
    <cellStyle name="Normální 26" xfId="159"/>
    <cellStyle name="Normální 27" xfId="160"/>
    <cellStyle name="Normální 28" xfId="161"/>
    <cellStyle name="Normální 29" xfId="162"/>
    <cellStyle name="Normální 3" xfId="163"/>
    <cellStyle name="normální 3 4" xfId="164"/>
    <cellStyle name="Normální 3_ACS" xfId="165"/>
    <cellStyle name="Normální 3_CCTV" xfId="166"/>
    <cellStyle name="Normální 3_EPS" xfId="167"/>
    <cellStyle name="Normální 3_ERO" xfId="168"/>
    <cellStyle name="Normální 3_JČ" xfId="169"/>
    <cellStyle name="Normální 3_SCS" xfId="170"/>
    <cellStyle name="Normální 30" xfId="171"/>
    <cellStyle name="Normální 31" xfId="172"/>
    <cellStyle name="Normální 32" xfId="173"/>
    <cellStyle name="Normální 33" xfId="174"/>
    <cellStyle name="Normální 34" xfId="175"/>
    <cellStyle name="Normální 35" xfId="176"/>
    <cellStyle name="Normální 36" xfId="177"/>
    <cellStyle name="Normální 37" xfId="178"/>
    <cellStyle name="Normální 38" xfId="179"/>
    <cellStyle name="Normální 39" xfId="180"/>
    <cellStyle name="normální 4" xfId="181"/>
    <cellStyle name="Normální 40" xfId="182"/>
    <cellStyle name="Normální 41" xfId="183"/>
    <cellStyle name="Normální 42" xfId="184"/>
    <cellStyle name="Normální 43" xfId="185"/>
    <cellStyle name="Normální 44" xfId="186"/>
    <cellStyle name="Normální 45" xfId="187"/>
    <cellStyle name="Normální 46" xfId="188"/>
    <cellStyle name="Normální 47" xfId="189"/>
    <cellStyle name="Normální 48" xfId="190"/>
    <cellStyle name="Normální 49" xfId="191"/>
    <cellStyle name="normální 5" xfId="192"/>
    <cellStyle name="normální 5 2" xfId="193"/>
    <cellStyle name="Normální 50" xfId="194"/>
    <cellStyle name="Normální 51" xfId="195"/>
    <cellStyle name="Normální 52" xfId="196"/>
    <cellStyle name="Normální 53" xfId="197"/>
    <cellStyle name="Normální 54" xfId="198"/>
    <cellStyle name="Normální 55" xfId="199"/>
    <cellStyle name="Normální 56" xfId="200"/>
    <cellStyle name="Normální 57" xfId="201"/>
    <cellStyle name="Normální 58" xfId="202"/>
    <cellStyle name="Normální 59" xfId="203"/>
    <cellStyle name="normální 6" xfId="204"/>
    <cellStyle name="Normální 60" xfId="205"/>
    <cellStyle name="Normální 61" xfId="206"/>
    <cellStyle name="Normální 62" xfId="207"/>
    <cellStyle name="Normální 63" xfId="208"/>
    <cellStyle name="normální 7" xfId="209"/>
    <cellStyle name="normální 8" xfId="210"/>
    <cellStyle name="normální 9" xfId="211"/>
    <cellStyle name="normální 9_ESI" xfId="212"/>
    <cellStyle name="normální_799_DPS_D_SO100_ZTKO_0002_RO_00" xfId="213"/>
    <cellStyle name="normální_799_DPS_D_SO100_ZTVO_0002_RO_00" xfId="214"/>
    <cellStyle name="normální_CEMS_II_REKAP_R20140302" xfId="215"/>
    <cellStyle name="normální_EZS_4566_01" xfId="216"/>
    <cellStyle name="normální_IO01-150209 - CEMS ČZU v Praze  II. etapa dostavby - Nabídkový rozpočet pro VZ" xfId="217"/>
    <cellStyle name="normální_IO02-799_DPS_D_IO02_ZTKV_0002_RO_00" xfId="218"/>
    <cellStyle name="normální_List1" xfId="219"/>
    <cellStyle name="normální_POL.XLS" xfId="220"/>
    <cellStyle name="normální_Sešit1" xfId="221"/>
    <cellStyle name="normální_Sešit4" xfId="222"/>
    <cellStyle name="normální_SO01_PLYN-799_DPS_D_SO100_ZTPO_0002_RO_00" xfId="223"/>
    <cellStyle name="normální_Vzor_vykaz_specifikace" xfId="224"/>
    <cellStyle name="normální_Zadávací podklad pro profese" xfId="225"/>
    <cellStyle name="Normalny_Pr1taa2000A" xfId="226"/>
    <cellStyle name="Pevné texty v krycím listu" xfId="227"/>
    <cellStyle name="Podnadpis" xfId="228"/>
    <cellStyle name="políčka" xfId="229"/>
    <cellStyle name="procent 2" xfId="230"/>
    <cellStyle name="procent 3" xfId="231"/>
    <cellStyle name="Procenta 2" xfId="232"/>
    <cellStyle name="RekapCisloOdd" xfId="233"/>
    <cellStyle name="RekapNazOdd" xfId="234"/>
    <cellStyle name="RekapOddiluSoucet" xfId="235"/>
    <cellStyle name="RekapTonaz" xfId="236"/>
    <cellStyle name="Skupina1Name" xfId="237"/>
    <cellStyle name="Skupina1Sum" xfId="238"/>
    <cellStyle name="Skupina2Name" xfId="239"/>
    <cellStyle name="Standard_aktuell" xfId="240"/>
    <cellStyle name="Stín+tučně" xfId="241"/>
    <cellStyle name="Stín+tučně+velké písmo" xfId="242"/>
    <cellStyle name="Styl 1" xfId="243"/>
    <cellStyle name="Styl 1 2" xfId="244"/>
    <cellStyle name="Styl 1_ESI" xfId="245"/>
    <cellStyle name="Style 1" xfId="246"/>
    <cellStyle name="Text v krycím listu" xfId="247"/>
    <cellStyle name="Tučně" xfId="248"/>
    <cellStyle name="TYP ŘÁDKU_4(sloupceJ-L)" xfId="249"/>
    <cellStyle name="Währung [0]_Tabelle1" xfId="250"/>
    <cellStyle name="Währung_Tabelle1" xfId="251"/>
    <cellStyle name="základní" xfId="252"/>
    <cellStyle name="ZboziCena" xfId="253"/>
    <cellStyle name="ZboziNazev" xfId="254"/>
    <cellStyle name="ZboziPocet" xfId="255"/>
    <cellStyle name="Zboží" xfId="256"/>
    <cellStyle name="Обычный_pr.c.002-D+M venkovni kanal., vodovodu a plynovodu" xfId="2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CEMS_II-R_revize01\rozpocet-profese20150211\Venky\150209%20-%20CEMS%20&#268;ZU%20v%20Praze%20%20II.%20etapa%20dostavby%20-%20Nab&#237;dkov&#253;%20rozpo&#269;et%20pro%20V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rozpocet-profese20150216\IO01-150209%20-%20CEMS%20&#268;ZU%20v%20Praze%20%20II.%20etapa%20dostavby%20-%20Nab&#237;dkov&#253;%20rozpo&#269;et%20pro%20VZ.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CEMS_II-R_revize01\rozpocet-profese20150216\IO01-150209%20-%20CEMS%20&#268;ZU%20v%20Praze%20%20II.%20etapa%20dostavby%20-%20Nab&#237;dkov&#253;%20rozpo&#269;et%20pro%20VZ.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CEMSII-R20150630-UPRA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ELEK-rekap"/>
      <sheetName val="List1"/>
      <sheetName val="VRN"/>
      <sheetName val="ARS"/>
      <sheetName val="ST"/>
      <sheetName val="SOZ"/>
      <sheetName val="UTCH"/>
      <sheetName val="VZT"/>
      <sheetName val="KAN"/>
      <sheetName val="VOD"/>
      <sheetName val="PLYN"/>
      <sheetName val="ESI"/>
      <sheetName val="ESI-VN"/>
      <sheetName val="SLP-EZS"/>
      <sheetName val="SLP-JČ"/>
      <sheetName val="SLP-ACS"/>
      <sheetName val="SLP-SCS"/>
      <sheetName val="SLP-CCTV"/>
      <sheetName val="SLP-EPS"/>
      <sheetName val="SLP-ERO"/>
      <sheetName val="MAR"/>
      <sheetName val="INT"/>
      <sheetName val="BOZP"/>
      <sheetName val="IO01"/>
      <sheetName val="IO03"/>
      <sheetName val="IO0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2"/>
  <sheetViews>
    <sheetView showGridLines="0" showZeros="0" workbookViewId="0" topLeftCell="A1">
      <selection activeCell="A13" sqref="A13"/>
    </sheetView>
  </sheetViews>
  <sheetFormatPr defaultColWidth="9.00390625" defaultRowHeight="12.75"/>
  <cols>
    <col min="1" max="1" width="12.625" style="1104" customWidth="1"/>
    <col min="2" max="2" width="4.25390625" style="1104" customWidth="1"/>
    <col min="3" max="3" width="5.25390625" style="1104" customWidth="1"/>
    <col min="4" max="4" width="26.75390625" style="1104" customWidth="1"/>
    <col min="5" max="5" width="13.375" style="1104" customWidth="1"/>
    <col min="6" max="6" width="32.375" style="1181" customWidth="1"/>
    <col min="7" max="7" width="14.75390625" style="1102" customWidth="1"/>
    <col min="8" max="8" width="24.625" style="1103" customWidth="1"/>
    <col min="9" max="9" width="16.875" style="1104" customWidth="1"/>
    <col min="10" max="10" width="16.25390625" style="1104" customWidth="1"/>
    <col min="11" max="11" width="14.875" style="1104" customWidth="1"/>
    <col min="12" max="16384" width="9.125" style="1104" customWidth="1"/>
  </cols>
  <sheetData>
    <row r="1" spans="1:6" ht="20.1" customHeight="1">
      <c r="A1" s="1098"/>
      <c r="B1" s="1099" t="s">
        <v>356</v>
      </c>
      <c r="C1" s="1100"/>
      <c r="D1" s="1100"/>
      <c r="E1" s="1100"/>
      <c r="F1" s="1101"/>
    </row>
    <row r="2" spans="1:6" ht="20.1" customHeight="1">
      <c r="A2" s="1098"/>
      <c r="B2" s="1105"/>
      <c r="C2" s="1100"/>
      <c r="D2" s="1100"/>
      <c r="E2" s="1100"/>
      <c r="F2" s="1106"/>
    </row>
    <row r="3" spans="1:55" ht="12.75">
      <c r="A3" s="1107" t="s">
        <v>3486</v>
      </c>
      <c r="E3" s="1108"/>
      <c r="F3" s="1108"/>
      <c r="M3" s="1109"/>
      <c r="AY3" s="1110"/>
      <c r="AZ3" s="1110"/>
      <c r="BA3" s="1110"/>
      <c r="BB3" s="1110"/>
      <c r="BC3" s="1110"/>
    </row>
    <row r="4" spans="1:6" ht="12.75">
      <c r="A4" s="1105" t="s">
        <v>3487</v>
      </c>
      <c r="C4" s="1100"/>
      <c r="D4" s="1100"/>
      <c r="E4" s="1100"/>
      <c r="F4" s="1106"/>
    </row>
    <row r="5" spans="1:6" ht="12.75">
      <c r="A5" s="1105"/>
      <c r="C5" s="1100"/>
      <c r="D5" s="1100"/>
      <c r="E5" s="1100"/>
      <c r="F5" s="1106"/>
    </row>
    <row r="6" spans="1:6" ht="12.75">
      <c r="A6" s="1107" t="s">
        <v>357</v>
      </c>
      <c r="C6" s="1100"/>
      <c r="D6" s="1100"/>
      <c r="E6" s="1100"/>
      <c r="F6" s="1106"/>
    </row>
    <row r="7" spans="1:6" ht="12.75">
      <c r="A7" s="1105" t="s">
        <v>358</v>
      </c>
      <c r="C7" s="1100"/>
      <c r="D7" s="1100"/>
      <c r="E7" s="1100"/>
      <c r="F7" s="1106"/>
    </row>
    <row r="8" spans="1:6" ht="12.75">
      <c r="A8" s="1105"/>
      <c r="C8" s="1100"/>
      <c r="D8" s="1100"/>
      <c r="E8" s="1100"/>
      <c r="F8" s="1106"/>
    </row>
    <row r="9" spans="1:6" ht="12.75">
      <c r="A9" s="1107" t="s">
        <v>360</v>
      </c>
      <c r="C9" s="1100"/>
      <c r="D9" s="1100"/>
      <c r="E9" s="1100"/>
      <c r="F9" s="1106"/>
    </row>
    <row r="10" spans="1:6" ht="12.75">
      <c r="A10" s="1105" t="s">
        <v>359</v>
      </c>
      <c r="C10" s="1100"/>
      <c r="D10" s="1100"/>
      <c r="E10" s="1100"/>
      <c r="F10" s="1106"/>
    </row>
    <row r="11" spans="1:6" ht="12.75">
      <c r="A11" s="1105"/>
      <c r="C11" s="1100"/>
      <c r="D11" s="1100"/>
      <c r="E11" s="1100"/>
      <c r="F11" s="1106"/>
    </row>
    <row r="12" spans="1:6" ht="12.75">
      <c r="A12" s="1107" t="s">
        <v>361</v>
      </c>
      <c r="C12" s="1100"/>
      <c r="D12" s="1100"/>
      <c r="E12" s="1100"/>
      <c r="F12" s="1106"/>
    </row>
    <row r="13" spans="1:6" ht="12.75">
      <c r="A13" s="201"/>
      <c r="C13" s="1100"/>
      <c r="D13" s="1100"/>
      <c r="E13" s="1100"/>
      <c r="F13" s="1106"/>
    </row>
    <row r="14" spans="1:6" ht="12.75">
      <c r="A14" s="201"/>
      <c r="C14" s="1100"/>
      <c r="D14" s="1100"/>
      <c r="E14" s="1100"/>
      <c r="F14" s="1106"/>
    </row>
    <row r="15" spans="1:6" ht="12.75">
      <c r="A15" s="1107" t="s">
        <v>362</v>
      </c>
      <c r="C15" s="1100"/>
      <c r="D15" s="1100"/>
      <c r="E15" s="1100"/>
      <c r="F15" s="1106"/>
    </row>
    <row r="16" spans="1:6" ht="12.75">
      <c r="A16" s="1105" t="s">
        <v>928</v>
      </c>
      <c r="C16" s="1100"/>
      <c r="D16" s="1100"/>
      <c r="E16" s="1100"/>
      <c r="F16" s="1106"/>
    </row>
    <row r="17" spans="1:6" ht="12.75">
      <c r="A17" s="1105"/>
      <c r="C17" s="1100"/>
      <c r="D17" s="1100"/>
      <c r="E17" s="1100"/>
      <c r="F17" s="1106"/>
    </row>
    <row r="18" spans="1:6" ht="20.1" customHeight="1">
      <c r="A18" s="1105"/>
      <c r="B18" s="1105"/>
      <c r="C18" s="1100"/>
      <c r="D18" s="1100"/>
      <c r="E18" s="1100"/>
      <c r="F18" s="1106"/>
    </row>
    <row r="19" spans="1:9" ht="12.75">
      <c r="A19" s="1111"/>
      <c r="B19" s="1112"/>
      <c r="C19" s="1112"/>
      <c r="D19" s="1113"/>
      <c r="E19" s="1113"/>
      <c r="F19" s="1114"/>
      <c r="G19" s="1115"/>
      <c r="I19" s="1116"/>
    </row>
    <row r="20" spans="1:13" s="1123" customFormat="1" ht="12" customHeight="1">
      <c r="A20" s="1117"/>
      <c r="B20" s="1118"/>
      <c r="C20" s="1119"/>
      <c r="D20" s="1120"/>
      <c r="E20" s="1121"/>
      <c r="F20" s="1120"/>
      <c r="G20" s="1120"/>
      <c r="H20" s="1122"/>
      <c r="M20" s="1124"/>
    </row>
    <row r="21" spans="1:13" s="1123" customFormat="1" ht="20.1" customHeight="1">
      <c r="A21" s="1125" t="s">
        <v>363</v>
      </c>
      <c r="B21" s="1125"/>
      <c r="C21" s="1119"/>
      <c r="D21" s="1126"/>
      <c r="F21" s="1127">
        <f>'CELEK-rekap'!F35</f>
        <v>0</v>
      </c>
      <c r="G21" s="1128"/>
      <c r="H21" s="1122"/>
      <c r="I21" s="1129"/>
      <c r="K21" s="1126"/>
      <c r="M21" s="1124"/>
    </row>
    <row r="22" spans="1:13" s="1123" customFormat="1" ht="20.1" customHeight="1">
      <c r="A22" s="1125" t="s">
        <v>364</v>
      </c>
      <c r="B22" s="1125"/>
      <c r="C22" s="1119"/>
      <c r="D22" s="1126"/>
      <c r="F22" s="1127">
        <v>0</v>
      </c>
      <c r="G22" s="1128"/>
      <c r="H22" s="1122"/>
      <c r="I22" s="1129"/>
      <c r="K22" s="1126"/>
      <c r="M22" s="1124"/>
    </row>
    <row r="23" spans="1:13" s="1123" customFormat="1" ht="20.1" customHeight="1">
      <c r="A23" s="1125" t="s">
        <v>365</v>
      </c>
      <c r="B23" s="1125"/>
      <c r="C23" s="1119"/>
      <c r="D23" s="1126"/>
      <c r="F23" s="1127">
        <f>F21+F22</f>
        <v>0</v>
      </c>
      <c r="G23" s="1128"/>
      <c r="H23" s="1122"/>
      <c r="I23" s="1129"/>
      <c r="K23" s="1126"/>
      <c r="M23" s="1124"/>
    </row>
    <row r="24" spans="1:13" s="1138" customFormat="1" ht="20.1" customHeight="1">
      <c r="A24" s="1130"/>
      <c r="B24" s="1130"/>
      <c r="C24" s="1131"/>
      <c r="D24" s="1132"/>
      <c r="E24" s="1133"/>
      <c r="F24" s="1134"/>
      <c r="G24" s="1135"/>
      <c r="H24" s="1136"/>
      <c r="I24" s="1137"/>
      <c r="K24" s="1139"/>
      <c r="M24" s="1140"/>
    </row>
    <row r="25" spans="1:13" s="1138" customFormat="1" ht="20.1" customHeight="1">
      <c r="A25" s="1141"/>
      <c r="B25" s="1141"/>
      <c r="C25" s="1142"/>
      <c r="D25" s="1139"/>
      <c r="E25" s="1143"/>
      <c r="F25" s="1127"/>
      <c r="G25" s="1135"/>
      <c r="H25" s="1136"/>
      <c r="I25" s="1137"/>
      <c r="K25" s="1139"/>
      <c r="M25" s="1140"/>
    </row>
    <row r="26" spans="1:13" s="1138" customFormat="1" ht="20.1" customHeight="1">
      <c r="A26" s="1141" t="s">
        <v>366</v>
      </c>
      <c r="B26" s="1142" t="s">
        <v>367</v>
      </c>
      <c r="C26" s="1142"/>
      <c r="D26" s="1139">
        <f>'CELEK-rekap'!D35</f>
        <v>0</v>
      </c>
      <c r="E26" s="1143"/>
      <c r="F26" s="1144">
        <f>0.15*D26</f>
        <v>0</v>
      </c>
      <c r="G26" s="1135"/>
      <c r="H26" s="1136"/>
      <c r="I26" s="1137"/>
      <c r="K26" s="1139"/>
      <c r="M26" s="1140"/>
    </row>
    <row r="27" spans="1:13" s="1138" customFormat="1" ht="20.1" customHeight="1">
      <c r="A27" s="1141" t="s">
        <v>368</v>
      </c>
      <c r="B27" s="1142" t="s">
        <v>367</v>
      </c>
      <c r="C27" s="1142"/>
      <c r="D27" s="1145">
        <f>'CELEK-rekap'!E35</f>
        <v>0</v>
      </c>
      <c r="E27" s="1144"/>
      <c r="F27" s="1144">
        <f>0.21*D27</f>
        <v>0</v>
      </c>
      <c r="G27" s="1135"/>
      <c r="H27" s="1136"/>
      <c r="I27" s="1137"/>
      <c r="K27" s="1139"/>
      <c r="M27" s="1140"/>
    </row>
    <row r="28" spans="1:13" s="1138" customFormat="1" ht="20.1" customHeight="1">
      <c r="A28" s="1146"/>
      <c r="B28" s="1146"/>
      <c r="C28" s="1131"/>
      <c r="D28" s="1132"/>
      <c r="E28" s="1133"/>
      <c r="F28" s="1147"/>
      <c r="G28" s="1135"/>
      <c r="H28" s="1136"/>
      <c r="I28" s="1137"/>
      <c r="K28" s="1139"/>
      <c r="M28" s="1140"/>
    </row>
    <row r="29" spans="1:13" s="1138" customFormat="1" ht="20.1" customHeight="1">
      <c r="A29" s="1148"/>
      <c r="B29" s="1148"/>
      <c r="C29" s="1142"/>
      <c r="D29" s="1139"/>
      <c r="E29" s="1143"/>
      <c r="F29" s="1149"/>
      <c r="G29" s="1135"/>
      <c r="H29" s="1136"/>
      <c r="I29" s="1137"/>
      <c r="K29" s="1139"/>
      <c r="M29" s="1140"/>
    </row>
    <row r="30" spans="1:13" s="1123" customFormat="1" ht="20.1" customHeight="1">
      <c r="A30" s="1150" t="s">
        <v>369</v>
      </c>
      <c r="B30" s="1117" t="s">
        <v>370</v>
      </c>
      <c r="C30" s="1151" t="s">
        <v>371</v>
      </c>
      <c r="F30" s="1149">
        <f>F23+F26+F27</f>
        <v>0</v>
      </c>
      <c r="G30" s="1128"/>
      <c r="H30" s="1122"/>
      <c r="I30" s="1129"/>
      <c r="K30" s="1126"/>
      <c r="M30" s="1124"/>
    </row>
    <row r="31" spans="1:13" s="1160" customFormat="1" ht="20.1" customHeight="1">
      <c r="A31" s="1152"/>
      <c r="B31" s="1152"/>
      <c r="C31" s="1153"/>
      <c r="D31" s="1154"/>
      <c r="E31" s="1155"/>
      <c r="F31" s="1156"/>
      <c r="G31" s="1157"/>
      <c r="H31" s="1158"/>
      <c r="I31" s="1159"/>
      <c r="K31" s="1154"/>
      <c r="M31" s="1161"/>
    </row>
    <row r="32" spans="1:13" s="1160" customFormat="1" ht="20.1" customHeight="1">
      <c r="A32" s="1152"/>
      <c r="B32" s="1152"/>
      <c r="C32" s="1153"/>
      <c r="D32" s="1154"/>
      <c r="E32" s="1155"/>
      <c r="F32" s="1156"/>
      <c r="G32" s="1157"/>
      <c r="H32" s="1158"/>
      <c r="I32" s="1159"/>
      <c r="K32" s="1154"/>
      <c r="M32" s="1161"/>
    </row>
    <row r="33" spans="1:13" s="1160" customFormat="1" ht="20.1" customHeight="1">
      <c r="A33" s="1162" t="s">
        <v>362</v>
      </c>
      <c r="B33" s="1163"/>
      <c r="C33" s="1164"/>
      <c r="D33" s="1165"/>
      <c r="E33" s="1166" t="s">
        <v>372</v>
      </c>
      <c r="F33" s="1167"/>
      <c r="G33" s="1157"/>
      <c r="H33" s="1158"/>
      <c r="I33" s="1159"/>
      <c r="K33" s="1154"/>
      <c r="M33" s="1161"/>
    </row>
    <row r="34" spans="1:13" s="1160" customFormat="1" ht="20.1" customHeight="1">
      <c r="A34" s="1168"/>
      <c r="B34" s="1169"/>
      <c r="C34" s="1170"/>
      <c r="D34" s="1171"/>
      <c r="E34" s="1172"/>
      <c r="F34" s="1173"/>
      <c r="G34" s="1157"/>
      <c r="H34" s="1158"/>
      <c r="I34" s="1159"/>
      <c r="K34" s="1154"/>
      <c r="M34" s="1161"/>
    </row>
    <row r="35" spans="1:13" s="1160" customFormat="1" ht="20.1" customHeight="1">
      <c r="A35" s="1168"/>
      <c r="B35" s="1169"/>
      <c r="C35" s="1170"/>
      <c r="D35" s="1171"/>
      <c r="E35" s="1172"/>
      <c r="F35" s="1173"/>
      <c r="G35" s="1157"/>
      <c r="H35" s="1158"/>
      <c r="I35" s="1159"/>
      <c r="K35" s="1154"/>
      <c r="M35" s="1161"/>
    </row>
    <row r="36" spans="1:13" s="1160" customFormat="1" ht="20.1" customHeight="1">
      <c r="A36" s="1168"/>
      <c r="B36" s="1169"/>
      <c r="C36" s="1170"/>
      <c r="D36" s="1171"/>
      <c r="E36" s="1172"/>
      <c r="F36" s="1173"/>
      <c r="G36" s="1157"/>
      <c r="H36" s="1158"/>
      <c r="I36" s="1159"/>
      <c r="K36" s="1154"/>
      <c r="M36" s="1161"/>
    </row>
    <row r="37" spans="1:13" s="1160" customFormat="1" ht="20.1" customHeight="1">
      <c r="A37" s="1168"/>
      <c r="B37" s="1169"/>
      <c r="C37" s="1170"/>
      <c r="D37" s="1171"/>
      <c r="E37" s="1172"/>
      <c r="F37" s="1173"/>
      <c r="G37" s="1157"/>
      <c r="H37" s="1158"/>
      <c r="I37" s="1159"/>
      <c r="K37" s="1154"/>
      <c r="M37" s="1161"/>
    </row>
    <row r="38" spans="1:13" s="1160" customFormat="1" ht="20.1" customHeight="1">
      <c r="A38" s="1174" t="s">
        <v>373</v>
      </c>
      <c r="B38" s="1175"/>
      <c r="C38" s="1176"/>
      <c r="D38" s="1177" t="s">
        <v>374</v>
      </c>
      <c r="E38" s="1174" t="s">
        <v>373</v>
      </c>
      <c r="F38" s="1177" t="s">
        <v>374</v>
      </c>
      <c r="G38" s="1157"/>
      <c r="H38" s="1158"/>
      <c r="I38" s="1159"/>
      <c r="K38" s="1154"/>
      <c r="M38" s="1161"/>
    </row>
    <row r="39" spans="1:13" s="1160" customFormat="1" ht="20.1" customHeight="1">
      <c r="A39" s="1162" t="s">
        <v>360</v>
      </c>
      <c r="B39" s="1163"/>
      <c r="C39" s="1164"/>
      <c r="D39" s="1165"/>
      <c r="E39" s="1166" t="s">
        <v>361</v>
      </c>
      <c r="F39" s="1167"/>
      <c r="G39" s="1157"/>
      <c r="H39" s="1158"/>
      <c r="I39" s="1159"/>
      <c r="K39" s="1154"/>
      <c r="M39" s="1161"/>
    </row>
    <row r="40" spans="1:13" s="1160" customFormat="1" ht="20.1" customHeight="1">
      <c r="A40" s="1168"/>
      <c r="B40" s="1169"/>
      <c r="C40" s="1170"/>
      <c r="D40" s="1171"/>
      <c r="E40" s="1172"/>
      <c r="F40" s="1173"/>
      <c r="G40" s="1157"/>
      <c r="H40" s="1158"/>
      <c r="I40" s="1159"/>
      <c r="K40" s="1154"/>
      <c r="M40" s="1161"/>
    </row>
    <row r="41" spans="1:13" s="1160" customFormat="1" ht="20.1" customHeight="1">
      <c r="A41" s="1168"/>
      <c r="B41" s="1169"/>
      <c r="C41" s="1170"/>
      <c r="D41" s="1171"/>
      <c r="E41" s="1172"/>
      <c r="F41" s="1173"/>
      <c r="G41" s="1157"/>
      <c r="H41" s="1158"/>
      <c r="I41" s="1159"/>
      <c r="K41" s="1154"/>
      <c r="M41" s="1161"/>
    </row>
    <row r="42" spans="1:13" s="1160" customFormat="1" ht="20.1" customHeight="1">
      <c r="A42" s="1168"/>
      <c r="B42" s="1169"/>
      <c r="C42" s="1170"/>
      <c r="D42" s="1171"/>
      <c r="E42" s="1172"/>
      <c r="F42" s="1173"/>
      <c r="G42" s="1157"/>
      <c r="H42" s="1158"/>
      <c r="I42" s="1159"/>
      <c r="K42" s="1154"/>
      <c r="M42" s="1161"/>
    </row>
    <row r="43" spans="1:13" s="1160" customFormat="1" ht="20.1" customHeight="1">
      <c r="A43" s="1168"/>
      <c r="B43" s="1169"/>
      <c r="C43" s="1170"/>
      <c r="D43" s="1171"/>
      <c r="E43" s="1172"/>
      <c r="F43" s="1173"/>
      <c r="G43" s="1157"/>
      <c r="H43" s="1158"/>
      <c r="I43" s="1159"/>
      <c r="K43" s="1154"/>
      <c r="M43" s="1161"/>
    </row>
    <row r="44" spans="1:13" s="1160" customFormat="1" ht="20.1" customHeight="1">
      <c r="A44" s="1174" t="s">
        <v>373</v>
      </c>
      <c r="B44" s="1175"/>
      <c r="C44" s="1176"/>
      <c r="D44" s="1177" t="s">
        <v>374</v>
      </c>
      <c r="E44" s="1174" t="s">
        <v>373</v>
      </c>
      <c r="F44" s="1177" t="s">
        <v>374</v>
      </c>
      <c r="G44" s="1157"/>
      <c r="H44" s="1158"/>
      <c r="I44" s="1159"/>
      <c r="K44" s="1154"/>
      <c r="M44" s="1161"/>
    </row>
    <row r="45" spans="1:13" s="1160" customFormat="1" ht="20.1" customHeight="1">
      <c r="A45" s="1152"/>
      <c r="B45" s="1152"/>
      <c r="C45" s="1153"/>
      <c r="D45" s="1154"/>
      <c r="E45" s="1155"/>
      <c r="F45" s="1156"/>
      <c r="G45" s="1157"/>
      <c r="H45" s="1158"/>
      <c r="I45" s="1159"/>
      <c r="K45" s="1154"/>
      <c r="M45" s="1161"/>
    </row>
    <row r="46" spans="1:13" s="1160" customFormat="1" ht="20.1" customHeight="1">
      <c r="A46" s="1152"/>
      <c r="B46" s="1152"/>
      <c r="C46" s="1153"/>
      <c r="D46" s="1154"/>
      <c r="E46" s="1155"/>
      <c r="F46" s="1156"/>
      <c r="G46" s="1157"/>
      <c r="H46" s="1158"/>
      <c r="I46" s="1159"/>
      <c r="K46" s="1154"/>
      <c r="M46" s="1161"/>
    </row>
    <row r="47" spans="1:13" s="1160" customFormat="1" ht="20.1" customHeight="1">
      <c r="A47" s="1152"/>
      <c r="B47" s="1152"/>
      <c r="C47" s="1153"/>
      <c r="D47" s="1154"/>
      <c r="E47" s="1155"/>
      <c r="F47" s="1156"/>
      <c r="G47" s="1157"/>
      <c r="H47" s="1158"/>
      <c r="I47" s="1159"/>
      <c r="K47" s="1154"/>
      <c r="M47" s="1161"/>
    </row>
    <row r="48" spans="1:13" ht="18" customHeight="1">
      <c r="A48" s="1399"/>
      <c r="B48" s="1400"/>
      <c r="C48" s="1400"/>
      <c r="D48" s="1400"/>
      <c r="E48" s="1400"/>
      <c r="F48" s="1400"/>
      <c r="M48" s="1109"/>
    </row>
    <row r="49" spans="1:13" ht="17.25" customHeight="1">
      <c r="A49" s="1399"/>
      <c r="B49" s="1400"/>
      <c r="C49" s="1400"/>
      <c r="D49" s="1400"/>
      <c r="E49" s="1400"/>
      <c r="F49" s="1400"/>
      <c r="M49" s="1109"/>
    </row>
    <row r="50" spans="1:13" ht="17.25" customHeight="1">
      <c r="A50" s="1399"/>
      <c r="B50" s="1400"/>
      <c r="C50" s="1400"/>
      <c r="D50" s="1400"/>
      <c r="E50" s="1400"/>
      <c r="F50" s="1400"/>
      <c r="M50" s="1109"/>
    </row>
    <row r="51" spans="3:6" ht="12.75">
      <c r="C51" s="1100"/>
      <c r="D51" s="1100"/>
      <c r="E51" s="1178"/>
      <c r="F51" s="1100"/>
    </row>
    <row r="52" spans="5:6" ht="12.75">
      <c r="E52" s="1179"/>
      <c r="F52" s="1104"/>
    </row>
    <row r="53" ht="12.75">
      <c r="F53" s="1104"/>
    </row>
    <row r="54" spans="2:6" ht="12.75">
      <c r="B54" s="1107"/>
      <c r="F54" s="1104"/>
    </row>
    <row r="55" ht="12.75">
      <c r="F55" s="1104"/>
    </row>
    <row r="56" ht="12.75">
      <c r="F56" s="1104"/>
    </row>
    <row r="57" ht="12.75">
      <c r="F57" s="1104"/>
    </row>
    <row r="58" ht="12.75">
      <c r="F58" s="1104"/>
    </row>
    <row r="59" ht="12.75">
      <c r="F59" s="1104"/>
    </row>
    <row r="60" ht="12.75">
      <c r="F60" s="1104"/>
    </row>
    <row r="61" ht="12.75">
      <c r="F61" s="1104"/>
    </row>
    <row r="62" ht="12.75">
      <c r="F62" s="1104"/>
    </row>
    <row r="63" ht="12.75">
      <c r="F63" s="1104"/>
    </row>
    <row r="64" ht="12.75">
      <c r="F64" s="1104"/>
    </row>
    <row r="65" ht="12.75">
      <c r="F65" s="1104"/>
    </row>
    <row r="66" ht="12.75">
      <c r="F66" s="1104"/>
    </row>
    <row r="67" ht="12.75">
      <c r="F67" s="1104"/>
    </row>
    <row r="68" ht="12.75">
      <c r="F68" s="1104"/>
    </row>
    <row r="69" ht="12.75">
      <c r="F69" s="1104"/>
    </row>
    <row r="70" ht="12.75">
      <c r="F70" s="1104"/>
    </row>
    <row r="71" ht="12.75">
      <c r="F71" s="1104"/>
    </row>
    <row r="72" ht="12.75">
      <c r="F72" s="1104"/>
    </row>
    <row r="73" spans="1:6" ht="12.75">
      <c r="A73" s="1102"/>
      <c r="B73" s="1102"/>
      <c r="C73" s="1102"/>
      <c r="D73" s="1102"/>
      <c r="E73" s="1102"/>
      <c r="F73" s="1102"/>
    </row>
    <row r="74" spans="1:6" ht="12.75">
      <c r="A74" s="1102"/>
      <c r="B74" s="1102"/>
      <c r="C74" s="1102"/>
      <c r="D74" s="1102"/>
      <c r="E74" s="1102"/>
      <c r="F74" s="1102"/>
    </row>
    <row r="75" spans="1:6" ht="12.75">
      <c r="A75" s="1102"/>
      <c r="B75" s="1102"/>
      <c r="C75" s="1102"/>
      <c r="D75" s="1102"/>
      <c r="E75" s="1102"/>
      <c r="F75" s="1102"/>
    </row>
    <row r="76" spans="1:6" ht="12.75">
      <c r="A76" s="1102"/>
      <c r="B76" s="1102"/>
      <c r="C76" s="1102"/>
      <c r="D76" s="1102"/>
      <c r="E76" s="1102"/>
      <c r="F76" s="1102"/>
    </row>
    <row r="77" ht="12.75">
      <c r="F77" s="1104"/>
    </row>
    <row r="78" ht="12.75">
      <c r="F78" s="1104"/>
    </row>
    <row r="79" ht="12.75">
      <c r="F79" s="1104"/>
    </row>
    <row r="80" ht="12.75">
      <c r="F80" s="1104"/>
    </row>
    <row r="81" ht="12.75">
      <c r="F81" s="1104"/>
    </row>
    <row r="82" ht="12.75">
      <c r="F82" s="1104"/>
    </row>
    <row r="83" ht="12.75">
      <c r="F83" s="1104"/>
    </row>
    <row r="84" ht="12.75">
      <c r="F84" s="1104"/>
    </row>
    <row r="85" ht="12.75">
      <c r="F85" s="1104"/>
    </row>
    <row r="86" ht="12.75">
      <c r="F86" s="1104"/>
    </row>
    <row r="87" ht="12.75">
      <c r="F87" s="1104"/>
    </row>
    <row r="88" ht="12.75">
      <c r="F88" s="1104"/>
    </row>
    <row r="89" ht="12.75">
      <c r="F89" s="1104"/>
    </row>
    <row r="90" ht="12.75">
      <c r="F90" s="1104"/>
    </row>
    <row r="91" ht="12.75">
      <c r="F91" s="1104"/>
    </row>
    <row r="92" ht="12.75">
      <c r="F92" s="1104"/>
    </row>
    <row r="93" ht="12.75">
      <c r="F93" s="1104"/>
    </row>
    <row r="94" ht="12.75">
      <c r="F94" s="1104"/>
    </row>
    <row r="95" ht="12.75">
      <c r="F95" s="1104"/>
    </row>
    <row r="96" ht="12.75">
      <c r="F96" s="1104"/>
    </row>
    <row r="97" ht="12.75">
      <c r="F97" s="1104"/>
    </row>
    <row r="98" ht="12.75">
      <c r="F98" s="1104"/>
    </row>
    <row r="99" ht="12.75">
      <c r="F99" s="1104"/>
    </row>
    <row r="100" ht="12.75">
      <c r="F100" s="1104"/>
    </row>
    <row r="101" ht="12.75">
      <c r="F101" s="1104"/>
    </row>
    <row r="102" ht="12.75">
      <c r="F102" s="1104"/>
    </row>
    <row r="103" ht="12.75">
      <c r="F103" s="1104"/>
    </row>
    <row r="104" ht="12.75">
      <c r="F104" s="1104"/>
    </row>
    <row r="105" ht="12.75">
      <c r="F105" s="1104"/>
    </row>
    <row r="106" ht="12.75">
      <c r="F106" s="1104"/>
    </row>
    <row r="107" ht="12.75">
      <c r="F107" s="1104"/>
    </row>
    <row r="108" spans="1:2" ht="12.75">
      <c r="A108" s="1180"/>
      <c r="B108" s="1180"/>
    </row>
    <row r="109" spans="1:6" ht="12.75">
      <c r="A109" s="1102"/>
      <c r="B109" s="1102"/>
      <c r="C109" s="1182"/>
      <c r="D109" s="1182"/>
      <c r="E109" s="1182"/>
      <c r="F109" s="1183"/>
    </row>
    <row r="110" spans="1:6" ht="12.75">
      <c r="A110" s="1184"/>
      <c r="B110" s="1184"/>
      <c r="C110" s="1102"/>
      <c r="D110" s="1102"/>
      <c r="E110" s="1102"/>
      <c r="F110" s="1185"/>
    </row>
    <row r="111" spans="1:6" ht="12.75">
      <c r="A111" s="1102"/>
      <c r="B111" s="1102"/>
      <c r="C111" s="1102"/>
      <c r="D111" s="1102"/>
      <c r="E111" s="1102"/>
      <c r="F111" s="1185"/>
    </row>
    <row r="112" spans="1:6" ht="12.75">
      <c r="A112" s="1102"/>
      <c r="B112" s="1102"/>
      <c r="C112" s="1102"/>
      <c r="D112" s="1102"/>
      <c r="E112" s="1102"/>
      <c r="F112" s="1185"/>
    </row>
    <row r="113" spans="1:6" ht="12.75">
      <c r="A113" s="1102"/>
      <c r="B113" s="1102"/>
      <c r="C113" s="1102"/>
      <c r="D113" s="1102"/>
      <c r="E113" s="1102"/>
      <c r="F113" s="1185"/>
    </row>
    <row r="114" spans="1:6" ht="12.75">
      <c r="A114" s="1102"/>
      <c r="B114" s="1102"/>
      <c r="C114" s="1102"/>
      <c r="D114" s="1102"/>
      <c r="E114" s="1102"/>
      <c r="F114" s="1185"/>
    </row>
    <row r="115" spans="1:6" ht="12.75">
      <c r="A115" s="1102"/>
      <c r="B115" s="1102"/>
      <c r="C115" s="1102"/>
      <c r="D115" s="1102"/>
      <c r="E115" s="1102"/>
      <c r="F115" s="1185"/>
    </row>
    <row r="116" spans="1:6" ht="12.75">
      <c r="A116" s="1102"/>
      <c r="B116" s="1102"/>
      <c r="C116" s="1102"/>
      <c r="D116" s="1102"/>
      <c r="E116" s="1102"/>
      <c r="F116" s="1185"/>
    </row>
    <row r="117" spans="1:6" ht="12.75">
      <c r="A117" s="1102"/>
      <c r="B117" s="1102"/>
      <c r="C117" s="1102"/>
      <c r="D117" s="1102"/>
      <c r="E117" s="1102"/>
      <c r="F117" s="1185"/>
    </row>
    <row r="118" spans="1:6" ht="12.75">
      <c r="A118" s="1102"/>
      <c r="B118" s="1102"/>
      <c r="C118" s="1102"/>
      <c r="D118" s="1102"/>
      <c r="E118" s="1102"/>
      <c r="F118" s="1185"/>
    </row>
    <row r="119" spans="1:6" ht="12.75">
      <c r="A119" s="1102"/>
      <c r="B119" s="1102"/>
      <c r="C119" s="1102"/>
      <c r="D119" s="1102"/>
      <c r="E119" s="1102"/>
      <c r="F119" s="1185"/>
    </row>
    <row r="120" spans="1:6" ht="12.75">
      <c r="A120" s="1102"/>
      <c r="B120" s="1102"/>
      <c r="C120" s="1102"/>
      <c r="D120" s="1102"/>
      <c r="E120" s="1102"/>
      <c r="F120" s="1185"/>
    </row>
    <row r="121" spans="1:6" ht="12.75">
      <c r="A121" s="1102"/>
      <c r="B121" s="1102"/>
      <c r="C121" s="1102"/>
      <c r="D121" s="1102"/>
      <c r="E121" s="1102"/>
      <c r="F121" s="1185"/>
    </row>
    <row r="122" spans="1:6" ht="12.75">
      <c r="A122" s="1102"/>
      <c r="B122" s="1102"/>
      <c r="C122" s="1102"/>
      <c r="D122" s="1102"/>
      <c r="E122" s="1102"/>
      <c r="F122" s="1185"/>
    </row>
  </sheetData>
  <sheetProtection algorithmName="SHA-512" hashValue="ijYo5JgHmO3Y2kBfOS7A+nnGqXZjmEEzsxSpnYek2Gwv5vkpRtPmmjJ5xMZUZpqJWQaOQzdV4xiD/vNkp5byww==" saltValue="AJ2Ou8A1mi57oTSOZbUdzA==" spinCount="100000" sheet="1" objects="1" scenarios="1" selectLockedCells="1"/>
  <mergeCells count="3">
    <mergeCell ref="A48:F48"/>
    <mergeCell ref="A49:F49"/>
    <mergeCell ref="A50:F50"/>
  </mergeCells>
  <printOptions/>
  <pageMargins left="0.984251968503937" right="0.5905511811023623" top="0.5905511811023623" bottom="0.7874015748031497" header="0.5905511811023623" footer="0.1968503937007874"/>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9"/>
  <sheetViews>
    <sheetView view="pageBreakPreview" zoomScale="90" zoomScaleSheetLayoutView="90" workbookViewId="0" topLeftCell="A13">
      <selection activeCell="F6" sqref="F6"/>
    </sheetView>
  </sheetViews>
  <sheetFormatPr defaultColWidth="9.00390625" defaultRowHeight="12.75"/>
  <cols>
    <col min="1" max="1" width="9.125" style="489" customWidth="1"/>
    <col min="2" max="2" width="16.125" style="489" customWidth="1"/>
    <col min="3" max="3" width="39.625" style="489" customWidth="1"/>
    <col min="4" max="4" width="9.25390625" style="489" customWidth="1"/>
    <col min="5" max="5" width="16.625" style="489" customWidth="1"/>
    <col min="6" max="6" width="20.375" style="489" customWidth="1"/>
    <col min="7" max="7" width="21.25390625" style="489" customWidth="1"/>
    <col min="8" max="8" width="23.75390625" style="489" customWidth="1"/>
    <col min="9" max="9" width="23.875" style="489" customWidth="1"/>
    <col min="10" max="10" width="22.00390625" style="972" customWidth="1"/>
    <col min="11" max="16384" width="9.125" style="489" customWidth="1"/>
  </cols>
  <sheetData>
    <row r="1" spans="1:10" ht="31.5" customHeight="1" thickBot="1">
      <c r="A1" s="1418" t="s">
        <v>3095</v>
      </c>
      <c r="B1" s="1419"/>
      <c r="C1" s="1420" t="s">
        <v>3487</v>
      </c>
      <c r="D1" s="1421"/>
      <c r="E1" s="1421"/>
      <c r="F1" s="1421"/>
      <c r="G1" s="1422"/>
      <c r="H1" s="1422"/>
      <c r="I1" s="1422"/>
      <c r="J1" s="966"/>
    </row>
    <row r="2" spans="1:10" ht="30" customHeight="1" thickBot="1">
      <c r="A2" s="1423" t="s">
        <v>3096</v>
      </c>
      <c r="B2" s="1424"/>
      <c r="C2" s="1420" t="s">
        <v>1686</v>
      </c>
      <c r="D2" s="1421"/>
      <c r="E2" s="1421"/>
      <c r="F2" s="1421"/>
      <c r="G2" s="2" t="s">
        <v>3098</v>
      </c>
      <c r="H2" s="900"/>
      <c r="I2" s="3" t="s">
        <v>1678</v>
      </c>
      <c r="J2" s="966"/>
    </row>
    <row r="3" spans="1:10" ht="16.5" customHeight="1" thickBot="1">
      <c r="A3" s="1428" t="s">
        <v>3099</v>
      </c>
      <c r="B3" s="1421"/>
      <c r="C3" s="1421"/>
      <c r="D3" s="1421"/>
      <c r="E3" s="1421"/>
      <c r="F3" s="1421"/>
      <c r="G3" s="1421"/>
      <c r="H3" s="1421"/>
      <c r="I3" s="1429"/>
      <c r="J3" s="966"/>
    </row>
    <row r="4" spans="1:10" ht="25.5" customHeight="1">
      <c r="A4" s="1411" t="s">
        <v>3100</v>
      </c>
      <c r="B4" s="206" t="s">
        <v>3101</v>
      </c>
      <c r="C4" s="1413" t="s">
        <v>3102</v>
      </c>
      <c r="D4" s="1409" t="s">
        <v>3103</v>
      </c>
      <c r="E4" s="1409" t="s">
        <v>3104</v>
      </c>
      <c r="F4" s="1416" t="s">
        <v>3105</v>
      </c>
      <c r="G4" s="1417"/>
      <c r="H4" s="1409" t="s">
        <v>2634</v>
      </c>
      <c r="I4" s="1407" t="s">
        <v>3106</v>
      </c>
      <c r="J4" s="966"/>
    </row>
    <row r="5" spans="1:10" ht="29.85" customHeight="1" thickBot="1">
      <c r="A5" s="1412"/>
      <c r="B5" s="4" t="s">
        <v>3107</v>
      </c>
      <c r="C5" s="1414"/>
      <c r="D5" s="1415"/>
      <c r="E5" s="1415"/>
      <c r="F5" s="5" t="s">
        <v>3108</v>
      </c>
      <c r="G5" s="712" t="s">
        <v>411</v>
      </c>
      <c r="H5" s="1410"/>
      <c r="I5" s="1408"/>
      <c r="J5" s="962" t="s">
        <v>4154</v>
      </c>
    </row>
    <row r="6" spans="1:10" s="755" customFormat="1" ht="29.85" customHeight="1" thickBot="1">
      <c r="A6" s="749"/>
      <c r="B6" s="750"/>
      <c r="C6" s="778" t="s">
        <v>1685</v>
      </c>
      <c r="D6" s="752"/>
      <c r="E6" s="752"/>
      <c r="F6" s="1030"/>
      <c r="G6" s="753">
        <f>SUM(G7)</f>
        <v>0</v>
      </c>
      <c r="H6" s="751"/>
      <c r="I6" s="754"/>
      <c r="J6" s="959" t="str">
        <f aca="true" t="shared" si="0" ref="J6:J37">IF((ISBLANK(D6)),"",IF(G6&lt;=0,"CHYBNÁ CENA",""))</f>
        <v/>
      </c>
    </row>
    <row r="7" spans="1:10" s="497" customFormat="1" ht="18">
      <c r="A7" s="491" t="s">
        <v>3097</v>
      </c>
      <c r="B7" s="492"/>
      <c r="C7" s="493" t="s">
        <v>277</v>
      </c>
      <c r="D7" s="494"/>
      <c r="E7" s="494"/>
      <c r="F7" s="1031"/>
      <c r="G7" s="495">
        <f>SUM(G8)</f>
        <v>0</v>
      </c>
      <c r="H7" s="494"/>
      <c r="I7" s="496" t="s">
        <v>3097</v>
      </c>
      <c r="J7" s="959" t="str">
        <f t="shared" si="0"/>
        <v/>
      </c>
    </row>
    <row r="8" spans="1:10" s="497" customFormat="1" ht="18">
      <c r="A8" s="498"/>
      <c r="B8" s="492"/>
      <c r="C8" s="493" t="s">
        <v>2771</v>
      </c>
      <c r="D8" s="494"/>
      <c r="E8" s="494"/>
      <c r="F8" s="1031"/>
      <c r="G8" s="495">
        <f>SUM(G9:G54)</f>
        <v>0</v>
      </c>
      <c r="H8" s="494"/>
      <c r="I8" s="496"/>
      <c r="J8" s="959" t="str">
        <f t="shared" si="0"/>
        <v/>
      </c>
    </row>
    <row r="9" spans="1:63" ht="51">
      <c r="A9" s="499"/>
      <c r="B9" s="500" t="s">
        <v>2772</v>
      </c>
      <c r="C9" s="501" t="s">
        <v>4185</v>
      </c>
      <c r="D9" s="502" t="s">
        <v>456</v>
      </c>
      <c r="E9" s="502">
        <v>479</v>
      </c>
      <c r="F9" s="1032"/>
      <c r="G9" s="503">
        <f aca="true" t="shared" si="1" ref="G9:G54">(E9*F9)</f>
        <v>0</v>
      </c>
      <c r="H9" s="502" t="s">
        <v>3799</v>
      </c>
      <c r="I9" s="504"/>
      <c r="J9" s="959" t="str">
        <f t="shared" si="0"/>
        <v>CHYBNÁ CENA</v>
      </c>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0"/>
      <c r="AZ9" s="490"/>
      <c r="BA9" s="490"/>
      <c r="BB9" s="490"/>
      <c r="BC9" s="490"/>
      <c r="BD9" s="490"/>
      <c r="BE9" s="490"/>
      <c r="BF9" s="490"/>
      <c r="BG9" s="490"/>
      <c r="BH9" s="490"/>
      <c r="BI9" s="490"/>
      <c r="BJ9" s="490"/>
      <c r="BK9" s="490"/>
    </row>
    <row r="10" spans="1:63" ht="51">
      <c r="A10" s="499"/>
      <c r="B10" s="500" t="s">
        <v>4186</v>
      </c>
      <c r="C10" s="501" t="s">
        <v>4187</v>
      </c>
      <c r="D10" s="502" t="s">
        <v>456</v>
      </c>
      <c r="E10" s="502">
        <v>632</v>
      </c>
      <c r="F10" s="1032"/>
      <c r="G10" s="503">
        <f t="shared" si="1"/>
        <v>0</v>
      </c>
      <c r="H10" s="502" t="s">
        <v>3799</v>
      </c>
      <c r="I10" s="504"/>
      <c r="J10" s="959" t="str">
        <f t="shared" si="0"/>
        <v>CHYBNÁ CENA</v>
      </c>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c r="BC10" s="490"/>
      <c r="BD10" s="490"/>
      <c r="BE10" s="490"/>
      <c r="BF10" s="490"/>
      <c r="BG10" s="490"/>
      <c r="BH10" s="490"/>
      <c r="BI10" s="490"/>
      <c r="BJ10" s="490"/>
      <c r="BK10" s="490"/>
    </row>
    <row r="11" spans="1:63" ht="51">
      <c r="A11" s="499"/>
      <c r="B11" s="500" t="s">
        <v>4188</v>
      </c>
      <c r="C11" s="501" t="s">
        <v>4189</v>
      </c>
      <c r="D11" s="502" t="s">
        <v>456</v>
      </c>
      <c r="E11" s="502">
        <v>257</v>
      </c>
      <c r="F11" s="1032"/>
      <c r="G11" s="503">
        <f t="shared" si="1"/>
        <v>0</v>
      </c>
      <c r="H11" s="502" t="s">
        <v>1649</v>
      </c>
      <c r="I11" s="504"/>
      <c r="J11" s="959" t="str">
        <f t="shared" si="0"/>
        <v>CHYBNÁ CENA</v>
      </c>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0"/>
      <c r="AV11" s="490"/>
      <c r="AW11" s="490"/>
      <c r="AX11" s="490"/>
      <c r="AY11" s="490"/>
      <c r="AZ11" s="490"/>
      <c r="BA11" s="490"/>
      <c r="BB11" s="490"/>
      <c r="BC11" s="490"/>
      <c r="BD11" s="490"/>
      <c r="BE11" s="490"/>
      <c r="BF11" s="490"/>
      <c r="BG11" s="490"/>
      <c r="BH11" s="490"/>
      <c r="BI11" s="490"/>
      <c r="BJ11" s="490"/>
      <c r="BK11" s="490"/>
    </row>
    <row r="12" spans="1:63" ht="51">
      <c r="A12" s="499"/>
      <c r="B12" s="500" t="s">
        <v>4190</v>
      </c>
      <c r="C12" s="501" t="s">
        <v>4191</v>
      </c>
      <c r="D12" s="502" t="s">
        <v>456</v>
      </c>
      <c r="E12" s="502">
        <v>95</v>
      </c>
      <c r="F12" s="1032"/>
      <c r="G12" s="503">
        <f t="shared" si="1"/>
        <v>0</v>
      </c>
      <c r="H12" s="502" t="s">
        <v>3799</v>
      </c>
      <c r="I12" s="504"/>
      <c r="J12" s="959" t="str">
        <f t="shared" si="0"/>
        <v>CHYBNÁ CENA</v>
      </c>
      <c r="K12" s="490"/>
      <c r="L12" s="490"/>
      <c r="M12" s="490"/>
      <c r="N12" s="490"/>
      <c r="O12" s="490"/>
      <c r="P12" s="490"/>
      <c r="Q12" s="490"/>
      <c r="R12" s="490"/>
      <c r="S12" s="490"/>
      <c r="T12" s="490"/>
      <c r="U12" s="490"/>
      <c r="V12" s="490"/>
      <c r="W12" s="490"/>
      <c r="X12" s="490"/>
      <c r="Y12" s="490"/>
      <c r="Z12" s="490"/>
      <c r="AA12" s="490"/>
      <c r="AB12" s="490"/>
      <c r="AC12" s="490"/>
      <c r="AD12" s="490"/>
      <c r="AE12" s="490"/>
      <c r="AF12" s="490"/>
      <c r="AG12" s="490"/>
      <c r="AH12" s="490"/>
      <c r="AI12" s="490"/>
      <c r="AJ12" s="490"/>
      <c r="AK12" s="490"/>
      <c r="AL12" s="490"/>
      <c r="AM12" s="490"/>
      <c r="AN12" s="490"/>
      <c r="AO12" s="490"/>
      <c r="AP12" s="490"/>
      <c r="AQ12" s="490"/>
      <c r="AR12" s="490"/>
      <c r="AS12" s="490"/>
      <c r="AT12" s="490"/>
      <c r="AU12" s="490"/>
      <c r="AV12" s="490"/>
      <c r="AW12" s="490"/>
      <c r="AX12" s="490"/>
      <c r="AY12" s="490"/>
      <c r="AZ12" s="490"/>
      <c r="BA12" s="490"/>
      <c r="BB12" s="490"/>
      <c r="BC12" s="490"/>
      <c r="BD12" s="490"/>
      <c r="BE12" s="490"/>
      <c r="BF12" s="490"/>
      <c r="BG12" s="490"/>
      <c r="BH12" s="490"/>
      <c r="BI12" s="490"/>
      <c r="BJ12" s="490"/>
      <c r="BK12" s="490"/>
    </row>
    <row r="13" spans="1:63" ht="51">
      <c r="A13" s="499"/>
      <c r="B13" s="500" t="s">
        <v>4192</v>
      </c>
      <c r="C13" s="501" t="s">
        <v>4193</v>
      </c>
      <c r="D13" s="502" t="s">
        <v>456</v>
      </c>
      <c r="E13" s="502">
        <v>229</v>
      </c>
      <c r="F13" s="1032"/>
      <c r="G13" s="503">
        <f t="shared" si="1"/>
        <v>0</v>
      </c>
      <c r="H13" s="502" t="s">
        <v>4194</v>
      </c>
      <c r="I13" s="504"/>
      <c r="J13" s="959" t="str">
        <f t="shared" si="0"/>
        <v>CHYBNÁ CENA</v>
      </c>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490"/>
      <c r="AL13" s="490"/>
      <c r="AM13" s="490"/>
      <c r="AN13" s="490"/>
      <c r="AO13" s="490"/>
      <c r="AP13" s="490"/>
      <c r="AQ13" s="490"/>
      <c r="AR13" s="490"/>
      <c r="AS13" s="490"/>
      <c r="AT13" s="490"/>
      <c r="AU13" s="490"/>
      <c r="AV13" s="490"/>
      <c r="AW13" s="490"/>
      <c r="AX13" s="490"/>
      <c r="AY13" s="490"/>
      <c r="AZ13" s="490"/>
      <c r="BA13" s="490"/>
      <c r="BB13" s="490"/>
      <c r="BC13" s="490"/>
      <c r="BD13" s="490"/>
      <c r="BE13" s="490"/>
      <c r="BF13" s="490"/>
      <c r="BG13" s="490"/>
      <c r="BH13" s="490"/>
      <c r="BI13" s="490"/>
      <c r="BJ13" s="490"/>
      <c r="BK13" s="490"/>
    </row>
    <row r="14" spans="1:63" ht="51">
      <c r="A14" s="499"/>
      <c r="B14" s="500" t="s">
        <v>4195</v>
      </c>
      <c r="C14" s="501" t="s">
        <v>4196</v>
      </c>
      <c r="D14" s="502" t="s">
        <v>456</v>
      </c>
      <c r="E14" s="502">
        <v>35</v>
      </c>
      <c r="F14" s="1032"/>
      <c r="G14" s="503">
        <f t="shared" si="1"/>
        <v>0</v>
      </c>
      <c r="H14" s="502" t="s">
        <v>4197</v>
      </c>
      <c r="I14" s="504"/>
      <c r="J14" s="959" t="str">
        <f t="shared" si="0"/>
        <v>CHYBNÁ CENA</v>
      </c>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490"/>
      <c r="AP14" s="490"/>
      <c r="AQ14" s="490"/>
      <c r="AR14" s="490"/>
      <c r="AS14" s="490"/>
      <c r="AT14" s="490"/>
      <c r="AU14" s="490"/>
      <c r="AV14" s="490"/>
      <c r="AW14" s="490"/>
      <c r="AX14" s="490"/>
      <c r="AY14" s="490"/>
      <c r="AZ14" s="490"/>
      <c r="BA14" s="490"/>
      <c r="BB14" s="490"/>
      <c r="BC14" s="490"/>
      <c r="BD14" s="490"/>
      <c r="BE14" s="490"/>
      <c r="BF14" s="490"/>
      <c r="BG14" s="490"/>
      <c r="BH14" s="490"/>
      <c r="BI14" s="490"/>
      <c r="BJ14" s="490"/>
      <c r="BK14" s="490"/>
    </row>
    <row r="15" spans="1:10" ht="51">
      <c r="A15" s="499"/>
      <c r="B15" s="500" t="s">
        <v>4198</v>
      </c>
      <c r="C15" s="501" t="s">
        <v>4199</v>
      </c>
      <c r="D15" s="502" t="s">
        <v>456</v>
      </c>
      <c r="E15" s="502">
        <v>108</v>
      </c>
      <c r="F15" s="1032"/>
      <c r="G15" s="503">
        <f t="shared" si="1"/>
        <v>0</v>
      </c>
      <c r="H15" s="502" t="s">
        <v>499</v>
      </c>
      <c r="I15" s="504"/>
      <c r="J15" s="959" t="str">
        <f t="shared" si="0"/>
        <v>CHYBNÁ CENA</v>
      </c>
    </row>
    <row r="16" spans="1:10" ht="51">
      <c r="A16" s="499"/>
      <c r="B16" s="500" t="s">
        <v>4200</v>
      </c>
      <c r="C16" s="501" t="s">
        <v>4201</v>
      </c>
      <c r="D16" s="502" t="s">
        <v>456</v>
      </c>
      <c r="E16" s="502">
        <v>35</v>
      </c>
      <c r="F16" s="1032"/>
      <c r="G16" s="503">
        <f t="shared" si="1"/>
        <v>0</v>
      </c>
      <c r="H16" s="502" t="s">
        <v>4202</v>
      </c>
      <c r="I16" s="504"/>
      <c r="J16" s="959" t="str">
        <f t="shared" si="0"/>
        <v>CHYBNÁ CENA</v>
      </c>
    </row>
    <row r="17" spans="1:10" ht="38.25">
      <c r="A17" s="499"/>
      <c r="B17" s="500" t="s">
        <v>4203</v>
      </c>
      <c r="C17" s="501" t="s">
        <v>4204</v>
      </c>
      <c r="D17" s="502" t="s">
        <v>456</v>
      </c>
      <c r="E17" s="502">
        <v>10</v>
      </c>
      <c r="F17" s="1032"/>
      <c r="G17" s="503">
        <f t="shared" si="1"/>
        <v>0</v>
      </c>
      <c r="H17" s="502" t="s">
        <v>281</v>
      </c>
      <c r="I17" s="504"/>
      <c r="J17" s="959" t="str">
        <f t="shared" si="0"/>
        <v>CHYBNÁ CENA</v>
      </c>
    </row>
    <row r="18" spans="1:10" ht="25.5">
      <c r="A18" s="499"/>
      <c r="B18" s="500" t="s">
        <v>4205</v>
      </c>
      <c r="C18" s="505" t="s">
        <v>2776</v>
      </c>
      <c r="D18" s="502" t="s">
        <v>456</v>
      </c>
      <c r="E18" s="502">
        <v>479</v>
      </c>
      <c r="F18" s="1032"/>
      <c r="G18" s="503">
        <f t="shared" si="1"/>
        <v>0</v>
      </c>
      <c r="H18" s="502" t="s">
        <v>2777</v>
      </c>
      <c r="I18" s="504"/>
      <c r="J18" s="959" t="str">
        <f t="shared" si="0"/>
        <v>CHYBNÁ CENA</v>
      </c>
    </row>
    <row r="19" spans="1:10" ht="25.5">
      <c r="A19" s="499"/>
      <c r="B19" s="500" t="s">
        <v>2778</v>
      </c>
      <c r="C19" s="505" t="s">
        <v>2779</v>
      </c>
      <c r="D19" s="502" t="s">
        <v>456</v>
      </c>
      <c r="E19" s="502">
        <v>632</v>
      </c>
      <c r="F19" s="1032"/>
      <c r="G19" s="503">
        <f t="shared" si="1"/>
        <v>0</v>
      </c>
      <c r="H19" s="502" t="s">
        <v>2777</v>
      </c>
      <c r="I19" s="504"/>
      <c r="J19" s="959" t="str">
        <f t="shared" si="0"/>
        <v>CHYBNÁ CENA</v>
      </c>
    </row>
    <row r="20" spans="1:10" ht="25.5">
      <c r="A20" s="499"/>
      <c r="B20" s="500" t="s">
        <v>2780</v>
      </c>
      <c r="C20" s="505" t="s">
        <v>2781</v>
      </c>
      <c r="D20" s="502" t="s">
        <v>456</v>
      </c>
      <c r="E20" s="502">
        <v>257</v>
      </c>
      <c r="F20" s="1032"/>
      <c r="G20" s="503">
        <f t="shared" si="1"/>
        <v>0</v>
      </c>
      <c r="H20" s="502" t="s">
        <v>2777</v>
      </c>
      <c r="I20" s="504"/>
      <c r="J20" s="959" t="str">
        <f t="shared" si="0"/>
        <v>CHYBNÁ CENA</v>
      </c>
    </row>
    <row r="21" spans="1:10" ht="25.5">
      <c r="A21" s="499"/>
      <c r="B21" s="500" t="s">
        <v>2782</v>
      </c>
      <c r="C21" s="505" t="s">
        <v>2783</v>
      </c>
      <c r="D21" s="502" t="s">
        <v>456</v>
      </c>
      <c r="E21" s="502">
        <v>95</v>
      </c>
      <c r="F21" s="1032"/>
      <c r="G21" s="503">
        <f t="shared" si="1"/>
        <v>0</v>
      </c>
      <c r="H21" s="502" t="s">
        <v>2777</v>
      </c>
      <c r="I21" s="504"/>
      <c r="J21" s="959" t="str">
        <f t="shared" si="0"/>
        <v>CHYBNÁ CENA</v>
      </c>
    </row>
    <row r="22" spans="1:10" ht="25.5">
      <c r="A22" s="499"/>
      <c r="B22" s="500" t="s">
        <v>2784</v>
      </c>
      <c r="C22" s="505" t="s">
        <v>2785</v>
      </c>
      <c r="D22" s="502" t="s">
        <v>456</v>
      </c>
      <c r="E22" s="502">
        <v>229</v>
      </c>
      <c r="F22" s="1032"/>
      <c r="G22" s="503">
        <f t="shared" si="1"/>
        <v>0</v>
      </c>
      <c r="H22" s="502" t="s">
        <v>1649</v>
      </c>
      <c r="I22" s="504"/>
      <c r="J22" s="959" t="str">
        <f t="shared" si="0"/>
        <v>CHYBNÁ CENA</v>
      </c>
    </row>
    <row r="23" spans="1:10" ht="25.5">
      <c r="A23" s="499"/>
      <c r="B23" s="500" t="s">
        <v>2786</v>
      </c>
      <c r="C23" s="505" t="s">
        <v>2787</v>
      </c>
      <c r="D23" s="502" t="s">
        <v>456</v>
      </c>
      <c r="E23" s="502">
        <v>35</v>
      </c>
      <c r="F23" s="1032"/>
      <c r="G23" s="503">
        <f t="shared" si="1"/>
        <v>0</v>
      </c>
      <c r="H23" s="502" t="s">
        <v>2788</v>
      </c>
      <c r="I23" s="504"/>
      <c r="J23" s="959" t="str">
        <f t="shared" si="0"/>
        <v>CHYBNÁ CENA</v>
      </c>
    </row>
    <row r="24" spans="1:10" ht="25.5">
      <c r="A24" s="499"/>
      <c r="B24" s="500" t="s">
        <v>2789</v>
      </c>
      <c r="C24" s="505" t="s">
        <v>2790</v>
      </c>
      <c r="D24" s="502" t="s">
        <v>456</v>
      </c>
      <c r="E24" s="502">
        <v>108</v>
      </c>
      <c r="F24" s="1032"/>
      <c r="G24" s="503">
        <f t="shared" si="1"/>
        <v>0</v>
      </c>
      <c r="H24" s="502" t="s">
        <v>499</v>
      </c>
      <c r="I24" s="504"/>
      <c r="J24" s="959" t="str">
        <f t="shared" si="0"/>
        <v>CHYBNÁ CENA</v>
      </c>
    </row>
    <row r="25" spans="1:10" ht="25.5">
      <c r="A25" s="499"/>
      <c r="B25" s="500" t="s">
        <v>2791</v>
      </c>
      <c r="C25" s="505" t="s">
        <v>2792</v>
      </c>
      <c r="D25" s="502" t="s">
        <v>456</v>
      </c>
      <c r="E25" s="502">
        <v>35</v>
      </c>
      <c r="F25" s="1032"/>
      <c r="G25" s="503">
        <f t="shared" si="1"/>
        <v>0</v>
      </c>
      <c r="H25" s="502" t="s">
        <v>499</v>
      </c>
      <c r="I25" s="504"/>
      <c r="J25" s="959" t="str">
        <f t="shared" si="0"/>
        <v>CHYBNÁ CENA</v>
      </c>
    </row>
    <row r="26" spans="1:10" ht="25.5">
      <c r="A26" s="499"/>
      <c r="B26" s="500" t="s">
        <v>2793</v>
      </c>
      <c r="C26" s="501" t="s">
        <v>2794</v>
      </c>
      <c r="D26" s="502" t="s">
        <v>2637</v>
      </c>
      <c r="E26" s="502">
        <v>2</v>
      </c>
      <c r="F26" s="1032"/>
      <c r="G26" s="503">
        <f t="shared" si="1"/>
        <v>0</v>
      </c>
      <c r="H26" s="502" t="s">
        <v>281</v>
      </c>
      <c r="I26" s="504"/>
      <c r="J26" s="959" t="str">
        <f t="shared" si="0"/>
        <v>CHYBNÁ CENA</v>
      </c>
    </row>
    <row r="27" spans="1:10" ht="25.5">
      <c r="A27" s="499"/>
      <c r="B27" s="500" t="s">
        <v>2795</v>
      </c>
      <c r="C27" s="501" t="s">
        <v>2796</v>
      </c>
      <c r="D27" s="502" t="s">
        <v>2637</v>
      </c>
      <c r="E27" s="502">
        <v>4</v>
      </c>
      <c r="F27" s="1032"/>
      <c r="G27" s="503">
        <f t="shared" si="1"/>
        <v>0</v>
      </c>
      <c r="H27" s="502" t="s">
        <v>2797</v>
      </c>
      <c r="I27" s="504"/>
      <c r="J27" s="959" t="str">
        <f t="shared" si="0"/>
        <v>CHYBNÁ CENA</v>
      </c>
    </row>
    <row r="28" spans="1:10" ht="25.5">
      <c r="A28" s="499"/>
      <c r="B28" s="500" t="s">
        <v>2798</v>
      </c>
      <c r="C28" s="501" t="s">
        <v>2799</v>
      </c>
      <c r="D28" s="502" t="s">
        <v>2637</v>
      </c>
      <c r="E28" s="502">
        <v>6</v>
      </c>
      <c r="F28" s="1032"/>
      <c r="G28" s="503">
        <f t="shared" si="1"/>
        <v>0</v>
      </c>
      <c r="H28" s="502" t="s">
        <v>2800</v>
      </c>
      <c r="I28" s="504"/>
      <c r="J28" s="959" t="str">
        <f t="shared" si="0"/>
        <v>CHYBNÁ CENA</v>
      </c>
    </row>
    <row r="29" spans="1:10" ht="25.5">
      <c r="A29" s="499"/>
      <c r="B29" s="500" t="s">
        <v>2801</v>
      </c>
      <c r="C29" s="505" t="s">
        <v>2802</v>
      </c>
      <c r="D29" s="502" t="s">
        <v>2637</v>
      </c>
      <c r="E29" s="502">
        <v>4</v>
      </c>
      <c r="F29" s="1032"/>
      <c r="G29" s="503">
        <f t="shared" si="1"/>
        <v>0</v>
      </c>
      <c r="H29" s="502" t="s">
        <v>2800</v>
      </c>
      <c r="I29" s="504"/>
      <c r="J29" s="959" t="str">
        <f t="shared" si="0"/>
        <v>CHYBNÁ CENA</v>
      </c>
    </row>
    <row r="30" spans="1:10" ht="25.5">
      <c r="A30" s="499"/>
      <c r="B30" s="500" t="s">
        <v>2803</v>
      </c>
      <c r="C30" s="505" t="s">
        <v>2804</v>
      </c>
      <c r="D30" s="502" t="s">
        <v>2637</v>
      </c>
      <c r="E30" s="502">
        <v>2</v>
      </c>
      <c r="F30" s="1032"/>
      <c r="G30" s="503">
        <f t="shared" si="1"/>
        <v>0</v>
      </c>
      <c r="H30" s="502" t="s">
        <v>499</v>
      </c>
      <c r="I30" s="504"/>
      <c r="J30" s="959" t="str">
        <f t="shared" si="0"/>
        <v>CHYBNÁ CENA</v>
      </c>
    </row>
    <row r="31" spans="1:10" ht="25.5">
      <c r="A31" s="499"/>
      <c r="B31" s="500" t="s">
        <v>2805</v>
      </c>
      <c r="C31" s="501" t="s">
        <v>2806</v>
      </c>
      <c r="D31" s="502" t="s">
        <v>2637</v>
      </c>
      <c r="E31" s="502">
        <v>16</v>
      </c>
      <c r="F31" s="1032"/>
      <c r="G31" s="503">
        <f t="shared" si="1"/>
        <v>0</v>
      </c>
      <c r="H31" s="502" t="s">
        <v>2807</v>
      </c>
      <c r="I31" s="504"/>
      <c r="J31" s="959" t="str">
        <f t="shared" si="0"/>
        <v>CHYBNÁ CENA</v>
      </c>
    </row>
    <row r="32" spans="1:10" ht="25.5">
      <c r="A32" s="499"/>
      <c r="B32" s="500" t="s">
        <v>2808</v>
      </c>
      <c r="C32" s="501" t="s">
        <v>2809</v>
      </c>
      <c r="D32" s="502" t="s">
        <v>2637</v>
      </c>
      <c r="E32" s="502">
        <v>14</v>
      </c>
      <c r="F32" s="1032"/>
      <c r="G32" s="503">
        <f t="shared" si="1"/>
        <v>0</v>
      </c>
      <c r="H32" s="502" t="s">
        <v>499</v>
      </c>
      <c r="I32" s="504"/>
      <c r="J32" s="959" t="str">
        <f t="shared" si="0"/>
        <v>CHYBNÁ CENA</v>
      </c>
    </row>
    <row r="33" spans="1:10" ht="25.5">
      <c r="A33" s="499"/>
      <c r="B33" s="500" t="s">
        <v>2810</v>
      </c>
      <c r="C33" s="501" t="s">
        <v>2811</v>
      </c>
      <c r="D33" s="502" t="s">
        <v>2637</v>
      </c>
      <c r="E33" s="502">
        <v>2</v>
      </c>
      <c r="F33" s="1032"/>
      <c r="G33" s="503">
        <f t="shared" si="1"/>
        <v>0</v>
      </c>
      <c r="H33" s="502" t="s">
        <v>281</v>
      </c>
      <c r="I33" s="504"/>
      <c r="J33" s="959" t="str">
        <f t="shared" si="0"/>
        <v>CHYBNÁ CENA</v>
      </c>
    </row>
    <row r="34" spans="1:10" ht="25.5">
      <c r="A34" s="499"/>
      <c r="B34" s="500" t="s">
        <v>2812</v>
      </c>
      <c r="C34" s="501" t="s">
        <v>2813</v>
      </c>
      <c r="D34" s="502" t="s">
        <v>2637</v>
      </c>
      <c r="E34" s="502">
        <v>1</v>
      </c>
      <c r="F34" s="1032"/>
      <c r="G34" s="503">
        <f t="shared" si="1"/>
        <v>0</v>
      </c>
      <c r="H34" s="502" t="s">
        <v>2814</v>
      </c>
      <c r="I34" s="504"/>
      <c r="J34" s="959" t="str">
        <f t="shared" si="0"/>
        <v>CHYBNÁ CENA</v>
      </c>
    </row>
    <row r="35" spans="1:10" ht="25.5">
      <c r="A35" s="499"/>
      <c r="B35" s="500" t="s">
        <v>2815</v>
      </c>
      <c r="C35" s="501" t="s">
        <v>2816</v>
      </c>
      <c r="D35" s="502" t="s">
        <v>2637</v>
      </c>
      <c r="E35" s="502">
        <v>3</v>
      </c>
      <c r="F35" s="1032"/>
      <c r="G35" s="503">
        <f t="shared" si="1"/>
        <v>0</v>
      </c>
      <c r="H35" s="502" t="s">
        <v>499</v>
      </c>
      <c r="I35" s="504"/>
      <c r="J35" s="959" t="str">
        <f t="shared" si="0"/>
        <v>CHYBNÁ CENA</v>
      </c>
    </row>
    <row r="36" spans="1:10" ht="25.5">
      <c r="A36" s="499"/>
      <c r="B36" s="500" t="s">
        <v>2817</v>
      </c>
      <c r="C36" s="501" t="s">
        <v>2818</v>
      </c>
      <c r="D36" s="502" t="s">
        <v>2637</v>
      </c>
      <c r="E36" s="502">
        <v>4</v>
      </c>
      <c r="F36" s="1032"/>
      <c r="G36" s="503">
        <f t="shared" si="1"/>
        <v>0</v>
      </c>
      <c r="H36" s="502" t="s">
        <v>4202</v>
      </c>
      <c r="I36" s="504"/>
      <c r="J36" s="959" t="str">
        <f t="shared" si="0"/>
        <v>CHYBNÁ CENA</v>
      </c>
    </row>
    <row r="37" spans="1:10" ht="25.5">
      <c r="A37" s="499"/>
      <c r="B37" s="500" t="s">
        <v>2819</v>
      </c>
      <c r="C37" s="505" t="s">
        <v>2820</v>
      </c>
      <c r="D37" s="502" t="s">
        <v>2637</v>
      </c>
      <c r="E37" s="502">
        <v>12</v>
      </c>
      <c r="F37" s="1032"/>
      <c r="G37" s="503">
        <f t="shared" si="1"/>
        <v>0</v>
      </c>
      <c r="H37" s="502" t="s">
        <v>2807</v>
      </c>
      <c r="I37" s="504"/>
      <c r="J37" s="959" t="str">
        <f t="shared" si="0"/>
        <v>CHYBNÁ CENA</v>
      </c>
    </row>
    <row r="38" spans="1:10" ht="25.5">
      <c r="A38" s="499"/>
      <c r="B38" s="500" t="s">
        <v>2821</v>
      </c>
      <c r="C38" s="505" t="s">
        <v>2822</v>
      </c>
      <c r="D38" s="502" t="s">
        <v>2637</v>
      </c>
      <c r="E38" s="502">
        <v>1</v>
      </c>
      <c r="F38" s="1032"/>
      <c r="G38" s="503">
        <f t="shared" si="1"/>
        <v>0</v>
      </c>
      <c r="H38" s="502" t="s">
        <v>2823</v>
      </c>
      <c r="I38" s="504"/>
      <c r="J38" s="959" t="str">
        <f aca="true" t="shared" si="2" ref="J38:J54">IF((ISBLANK(D38)),"",IF(G38&lt;=0,"CHYBNÁ CENA",""))</f>
        <v>CHYBNÁ CENA</v>
      </c>
    </row>
    <row r="39" spans="1:10" ht="25.5">
      <c r="A39" s="499"/>
      <c r="B39" s="500" t="s">
        <v>2824</v>
      </c>
      <c r="C39" s="505" t="s">
        <v>2825</v>
      </c>
      <c r="D39" s="502" t="s">
        <v>2637</v>
      </c>
      <c r="E39" s="502">
        <v>1</v>
      </c>
      <c r="F39" s="1032"/>
      <c r="G39" s="503">
        <f t="shared" si="1"/>
        <v>0</v>
      </c>
      <c r="H39" s="502" t="s">
        <v>281</v>
      </c>
      <c r="I39" s="504"/>
      <c r="J39" s="959" t="str">
        <f t="shared" si="2"/>
        <v>CHYBNÁ CENA</v>
      </c>
    </row>
    <row r="40" spans="1:10" ht="25.5">
      <c r="A40" s="499"/>
      <c r="B40" s="500" t="s">
        <v>2826</v>
      </c>
      <c r="C40" s="501" t="s">
        <v>2827</v>
      </c>
      <c r="D40" s="502" t="s">
        <v>2637</v>
      </c>
      <c r="E40" s="502">
        <v>4</v>
      </c>
      <c r="F40" s="1032"/>
      <c r="G40" s="503">
        <f t="shared" si="1"/>
        <v>0</v>
      </c>
      <c r="H40" s="502" t="s">
        <v>2800</v>
      </c>
      <c r="I40" s="504"/>
      <c r="J40" s="959" t="str">
        <f t="shared" si="2"/>
        <v>CHYBNÁ CENA</v>
      </c>
    </row>
    <row r="41" spans="1:10" ht="25.5">
      <c r="A41" s="499"/>
      <c r="B41" s="506" t="s">
        <v>2828</v>
      </c>
      <c r="C41" s="505" t="s">
        <v>4210</v>
      </c>
      <c r="D41" s="502" t="s">
        <v>2637</v>
      </c>
      <c r="E41" s="502">
        <v>21</v>
      </c>
      <c r="F41" s="1032"/>
      <c r="G41" s="503">
        <f t="shared" si="1"/>
        <v>0</v>
      </c>
      <c r="H41" s="502" t="s">
        <v>4197</v>
      </c>
      <c r="I41" s="504"/>
      <c r="J41" s="959" t="str">
        <f t="shared" si="2"/>
        <v>CHYBNÁ CENA</v>
      </c>
    </row>
    <row r="42" spans="1:10" ht="12.75">
      <c r="A42" s="499"/>
      <c r="B42" s="506" t="s">
        <v>4211</v>
      </c>
      <c r="C42" s="501" t="s">
        <v>4212</v>
      </c>
      <c r="D42" s="502" t="s">
        <v>2637</v>
      </c>
      <c r="E42" s="502">
        <v>1</v>
      </c>
      <c r="F42" s="1032"/>
      <c r="G42" s="503">
        <f t="shared" si="1"/>
        <v>0</v>
      </c>
      <c r="H42" s="502" t="s">
        <v>2823</v>
      </c>
      <c r="I42" s="504"/>
      <c r="J42" s="959" t="str">
        <f t="shared" si="2"/>
        <v>CHYBNÁ CENA</v>
      </c>
    </row>
    <row r="43" spans="1:10" ht="12.75">
      <c r="A43" s="499"/>
      <c r="B43" s="506" t="s">
        <v>4213</v>
      </c>
      <c r="C43" s="501" t="s">
        <v>4214</v>
      </c>
      <c r="D43" s="502" t="s">
        <v>2637</v>
      </c>
      <c r="E43" s="502">
        <v>3</v>
      </c>
      <c r="F43" s="1032"/>
      <c r="G43" s="503">
        <f t="shared" si="1"/>
        <v>0</v>
      </c>
      <c r="H43" s="502" t="s">
        <v>499</v>
      </c>
      <c r="I43" s="504"/>
      <c r="J43" s="959" t="str">
        <f t="shared" si="2"/>
        <v>CHYBNÁ CENA</v>
      </c>
    </row>
    <row r="44" spans="1:10" s="490" customFormat="1" ht="25.5">
      <c r="A44" s="499"/>
      <c r="B44" s="506" t="s">
        <v>4215</v>
      </c>
      <c r="C44" s="505" t="s">
        <v>3004</v>
      </c>
      <c r="D44" s="806" t="s">
        <v>2637</v>
      </c>
      <c r="E44" s="806">
        <v>14</v>
      </c>
      <c r="F44" s="1032"/>
      <c r="G44" s="503">
        <f t="shared" si="1"/>
        <v>0</v>
      </c>
      <c r="H44" s="806" t="s">
        <v>3799</v>
      </c>
      <c r="I44" s="504"/>
      <c r="J44" s="959" t="str">
        <f t="shared" si="2"/>
        <v>CHYBNÁ CENA</v>
      </c>
    </row>
    <row r="45" spans="1:10" ht="12.75">
      <c r="A45" s="499"/>
      <c r="B45" s="506" t="s">
        <v>4216</v>
      </c>
      <c r="C45" s="501" t="s">
        <v>4217</v>
      </c>
      <c r="D45" s="502" t="s">
        <v>2637</v>
      </c>
      <c r="E45" s="502">
        <v>11</v>
      </c>
      <c r="F45" s="1032"/>
      <c r="G45" s="503">
        <f t="shared" si="1"/>
        <v>0</v>
      </c>
      <c r="H45" s="502" t="s">
        <v>1649</v>
      </c>
      <c r="I45" s="504"/>
      <c r="J45" s="959" t="str">
        <f t="shared" si="2"/>
        <v>CHYBNÁ CENA</v>
      </c>
    </row>
    <row r="46" spans="1:10" ht="12.75">
      <c r="A46" s="499"/>
      <c r="B46" s="506" t="s">
        <v>4218</v>
      </c>
      <c r="C46" s="501" t="s">
        <v>4219</v>
      </c>
      <c r="D46" s="502" t="s">
        <v>2637</v>
      </c>
      <c r="E46" s="502">
        <v>14</v>
      </c>
      <c r="F46" s="1032"/>
      <c r="G46" s="503">
        <f t="shared" si="1"/>
        <v>0</v>
      </c>
      <c r="H46" s="502" t="s">
        <v>4197</v>
      </c>
      <c r="I46" s="504"/>
      <c r="J46" s="959" t="str">
        <f t="shared" si="2"/>
        <v>CHYBNÁ CENA</v>
      </c>
    </row>
    <row r="47" spans="1:10" ht="25.5">
      <c r="A47" s="499"/>
      <c r="B47" s="506" t="s">
        <v>4220</v>
      </c>
      <c r="C47" s="505" t="s">
        <v>4221</v>
      </c>
      <c r="D47" s="502" t="s">
        <v>2637</v>
      </c>
      <c r="E47" s="502">
        <v>64</v>
      </c>
      <c r="F47" s="1032"/>
      <c r="G47" s="503">
        <f t="shared" si="1"/>
        <v>0</v>
      </c>
      <c r="H47" s="502" t="s">
        <v>3799</v>
      </c>
      <c r="I47" s="504"/>
      <c r="J47" s="959" t="str">
        <f t="shared" si="2"/>
        <v>CHYBNÁ CENA</v>
      </c>
    </row>
    <row r="48" spans="1:10" ht="25.5">
      <c r="A48" s="499"/>
      <c r="B48" s="506" t="s">
        <v>4222</v>
      </c>
      <c r="C48" s="501" t="s">
        <v>4223</v>
      </c>
      <c r="D48" s="502" t="s">
        <v>2637</v>
      </c>
      <c r="E48" s="502">
        <v>1</v>
      </c>
      <c r="F48" s="1032"/>
      <c r="G48" s="503">
        <f t="shared" si="1"/>
        <v>0</v>
      </c>
      <c r="H48" s="502" t="s">
        <v>281</v>
      </c>
      <c r="I48" s="504"/>
      <c r="J48" s="959" t="str">
        <f t="shared" si="2"/>
        <v>CHYBNÁ CENA</v>
      </c>
    </row>
    <row r="49" spans="1:10" ht="12.75">
      <c r="A49" s="499"/>
      <c r="B49" s="506" t="s">
        <v>4224</v>
      </c>
      <c r="C49" s="505" t="s">
        <v>4225</v>
      </c>
      <c r="D49" s="502" t="s">
        <v>2637</v>
      </c>
      <c r="E49" s="502">
        <v>1</v>
      </c>
      <c r="F49" s="1032"/>
      <c r="G49" s="503">
        <f t="shared" si="1"/>
        <v>0</v>
      </c>
      <c r="H49" s="502" t="s">
        <v>281</v>
      </c>
      <c r="I49" s="504"/>
      <c r="J49" s="959" t="str">
        <f t="shared" si="2"/>
        <v>CHYBNÁ CENA</v>
      </c>
    </row>
    <row r="50" spans="1:10" ht="25.5">
      <c r="A50" s="499"/>
      <c r="B50" s="506" t="s">
        <v>4226</v>
      </c>
      <c r="C50" s="501" t="s">
        <v>4227</v>
      </c>
      <c r="D50" s="502" t="s">
        <v>2637</v>
      </c>
      <c r="E50" s="502">
        <v>1</v>
      </c>
      <c r="F50" s="1032"/>
      <c r="G50" s="503">
        <f t="shared" si="1"/>
        <v>0</v>
      </c>
      <c r="H50" s="502" t="s">
        <v>281</v>
      </c>
      <c r="I50" s="504"/>
      <c r="J50" s="959" t="str">
        <f t="shared" si="2"/>
        <v>CHYBNÁ CENA</v>
      </c>
    </row>
    <row r="51" spans="1:10" ht="25.5">
      <c r="A51" s="499"/>
      <c r="B51" s="506" t="s">
        <v>4228</v>
      </c>
      <c r="C51" s="501" t="s">
        <v>4229</v>
      </c>
      <c r="D51" s="502" t="s">
        <v>2637</v>
      </c>
      <c r="E51" s="502">
        <v>1</v>
      </c>
      <c r="F51" s="1032"/>
      <c r="G51" s="503">
        <f t="shared" si="1"/>
        <v>0</v>
      </c>
      <c r="H51" s="502" t="s">
        <v>281</v>
      </c>
      <c r="I51" s="504"/>
      <c r="J51" s="959" t="str">
        <f t="shared" si="2"/>
        <v>CHYBNÁ CENA</v>
      </c>
    </row>
    <row r="52" spans="1:10" ht="25.5">
      <c r="A52" s="499"/>
      <c r="B52" s="506" t="s">
        <v>4230</v>
      </c>
      <c r="C52" s="501" t="s">
        <v>4231</v>
      </c>
      <c r="D52" s="502" t="s">
        <v>2637</v>
      </c>
      <c r="E52" s="502">
        <v>1</v>
      </c>
      <c r="F52" s="1032"/>
      <c r="G52" s="503">
        <f t="shared" si="1"/>
        <v>0</v>
      </c>
      <c r="H52" s="502" t="s">
        <v>281</v>
      </c>
      <c r="I52" s="504"/>
      <c r="J52" s="959" t="str">
        <f t="shared" si="2"/>
        <v>CHYBNÁ CENA</v>
      </c>
    </row>
    <row r="53" spans="1:10" ht="12.75">
      <c r="A53" s="499"/>
      <c r="B53" s="506" t="s">
        <v>4232</v>
      </c>
      <c r="C53" s="501" t="s">
        <v>4233</v>
      </c>
      <c r="D53" s="502" t="s">
        <v>2637</v>
      </c>
      <c r="E53" s="502">
        <v>1</v>
      </c>
      <c r="F53" s="1032"/>
      <c r="G53" s="503">
        <f t="shared" si="1"/>
        <v>0</v>
      </c>
      <c r="H53" s="502" t="s">
        <v>3799</v>
      </c>
      <c r="I53" s="504"/>
      <c r="J53" s="959" t="str">
        <f t="shared" si="2"/>
        <v>CHYBNÁ CENA</v>
      </c>
    </row>
    <row r="54" spans="1:10" ht="26.25" thickBot="1">
      <c r="A54" s="507"/>
      <c r="B54" s="508" t="s">
        <v>4234</v>
      </c>
      <c r="C54" s="509" t="s">
        <v>4235</v>
      </c>
      <c r="D54" s="510" t="s">
        <v>2277</v>
      </c>
      <c r="E54" s="510">
        <f>SUM(G9:G53)/100</f>
        <v>0</v>
      </c>
      <c r="F54" s="1067"/>
      <c r="G54" s="511">
        <f t="shared" si="1"/>
        <v>0</v>
      </c>
      <c r="H54" s="510"/>
      <c r="I54" s="512"/>
      <c r="J54" s="959" t="str">
        <f t="shared" si="2"/>
        <v>CHYBNÁ CENA</v>
      </c>
    </row>
    <row r="55" spans="1:10" ht="13.5" thickBot="1">
      <c r="A55" s="490"/>
      <c r="B55" s="490"/>
      <c r="C55" s="490"/>
      <c r="D55" s="490"/>
      <c r="E55" s="490"/>
      <c r="F55" s="490"/>
      <c r="G55" s="490"/>
      <c r="H55" s="490"/>
      <c r="I55" s="490"/>
      <c r="J55" s="971"/>
    </row>
    <row r="56" spans="1:9" ht="13.5" thickBot="1">
      <c r="A56" s="1401" t="s">
        <v>4769</v>
      </c>
      <c r="B56" s="1402"/>
      <c r="C56" s="1402"/>
      <c r="D56" s="1402"/>
      <c r="E56" s="1402"/>
      <c r="F56" s="1402"/>
      <c r="G56" s="1402"/>
      <c r="H56" s="1402"/>
      <c r="I56" s="1403"/>
    </row>
    <row r="59" spans="6:7" ht="12.75">
      <c r="F59" s="960" t="s">
        <v>4265</v>
      </c>
      <c r="G59" s="961">
        <f>COUNTIF(G6:G54,"&lt;=0")</f>
        <v>49</v>
      </c>
    </row>
  </sheetData>
  <sheetProtection algorithmName="SHA-512" hashValue="Jy9ykvBILnIXJZlIhlJyJ4rrysHNi7wfdW4Ur14jjC1gjaLyy6C7bbf5AxWAZmOdhGee+WplPCwg2pTMwMbW6A==" saltValue="Hs2AV+UhTEBGRzhxMI1JMA==" spinCount="100000" sheet="1" objects="1" scenarios="1" selectLockedCells="1"/>
  <mergeCells count="13">
    <mergeCell ref="A1:B1"/>
    <mergeCell ref="C1:I1"/>
    <mergeCell ref="A2:B2"/>
    <mergeCell ref="C2:F2"/>
    <mergeCell ref="A56:I56"/>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90" zoomScaleSheetLayoutView="90" workbookViewId="0" topLeftCell="A11">
      <selection activeCell="F6" sqref="F6"/>
    </sheetView>
  </sheetViews>
  <sheetFormatPr defaultColWidth="9.00390625" defaultRowHeight="12.75"/>
  <cols>
    <col min="1" max="1" width="9.25390625" style="125" customWidth="1"/>
    <col min="2" max="2" width="19.00390625" style="125" customWidth="1"/>
    <col min="3" max="3" width="49.375" style="159" customWidth="1"/>
    <col min="4" max="4" width="14.00390625" style="158" customWidth="1"/>
    <col min="5" max="5" width="14.375" style="158" customWidth="1"/>
    <col min="6" max="6" width="15.25390625" style="158" customWidth="1"/>
    <col min="7" max="7" width="17.625" style="125" customWidth="1"/>
    <col min="8" max="8" width="21.125" style="125" customWidth="1"/>
    <col min="9" max="9" width="18.375" style="125" customWidth="1"/>
    <col min="10" max="10" width="22.25390625" style="973" customWidth="1"/>
    <col min="11" max="16384" width="9.125" style="125" customWidth="1"/>
  </cols>
  <sheetData>
    <row r="1" spans="1:10" ht="31.5" customHeight="1" thickBot="1">
      <c r="A1" s="1418" t="s">
        <v>3095</v>
      </c>
      <c r="B1" s="1419"/>
      <c r="C1" s="1420" t="s">
        <v>3487</v>
      </c>
      <c r="D1" s="1421"/>
      <c r="E1" s="1421"/>
      <c r="F1" s="1421"/>
      <c r="G1" s="1422"/>
      <c r="H1" s="1422"/>
      <c r="I1" s="1422"/>
      <c r="J1" s="966"/>
    </row>
    <row r="2" spans="1:10" ht="30" customHeight="1" thickBot="1">
      <c r="A2" s="1423" t="s">
        <v>3096</v>
      </c>
      <c r="B2" s="1424"/>
      <c r="C2" s="1420" t="s">
        <v>1687</v>
      </c>
      <c r="D2" s="1421"/>
      <c r="E2" s="1421"/>
      <c r="F2" s="1421"/>
      <c r="G2" s="2" t="s">
        <v>3098</v>
      </c>
      <c r="H2" s="900"/>
      <c r="I2" s="3" t="s">
        <v>1678</v>
      </c>
      <c r="J2" s="966"/>
    </row>
    <row r="3" spans="1:10" ht="16.5" customHeight="1" thickBot="1">
      <c r="A3" s="1428" t="s">
        <v>3099</v>
      </c>
      <c r="B3" s="1421"/>
      <c r="C3" s="1421"/>
      <c r="D3" s="1421"/>
      <c r="E3" s="1421"/>
      <c r="F3" s="1421"/>
      <c r="G3" s="1421"/>
      <c r="H3" s="1421"/>
      <c r="I3" s="1429"/>
      <c r="J3" s="966"/>
    </row>
    <row r="4" spans="1:10" ht="25.5" customHeight="1">
      <c r="A4" s="1411" t="s">
        <v>3100</v>
      </c>
      <c r="B4" s="206" t="s">
        <v>3101</v>
      </c>
      <c r="C4" s="1413" t="s">
        <v>3102</v>
      </c>
      <c r="D4" s="1409" t="s">
        <v>3103</v>
      </c>
      <c r="E4" s="1409" t="s">
        <v>3104</v>
      </c>
      <c r="F4" s="1416" t="s">
        <v>3105</v>
      </c>
      <c r="G4" s="1417"/>
      <c r="H4" s="1409" t="s">
        <v>2634</v>
      </c>
      <c r="I4" s="1407" t="s">
        <v>3106</v>
      </c>
      <c r="J4" s="966"/>
    </row>
    <row r="5" spans="1:10" ht="29.85" customHeight="1" thickBot="1">
      <c r="A5" s="1412"/>
      <c r="B5" s="4" t="s">
        <v>3107</v>
      </c>
      <c r="C5" s="1414"/>
      <c r="D5" s="1415"/>
      <c r="E5" s="1415"/>
      <c r="F5" s="5" t="s">
        <v>3108</v>
      </c>
      <c r="G5" s="712" t="s">
        <v>411</v>
      </c>
      <c r="H5" s="1410"/>
      <c r="I5" s="1408"/>
      <c r="J5" s="962" t="s">
        <v>4154</v>
      </c>
    </row>
    <row r="6" spans="1:10" s="777" customFormat="1" ht="29.85" customHeight="1" thickBot="1">
      <c r="A6" s="771"/>
      <c r="B6" s="772"/>
      <c r="C6" s="778" t="s">
        <v>1685</v>
      </c>
      <c r="D6" s="774"/>
      <c r="E6" s="774"/>
      <c r="F6" s="1027"/>
      <c r="G6" s="775">
        <f>SUM(G7)</f>
        <v>0</v>
      </c>
      <c r="H6" s="773"/>
      <c r="I6" s="776"/>
      <c r="J6" s="959" t="str">
        <f aca="true" t="shared" si="0" ref="J6:J23">IF((ISBLANK(D6)),"",IF(G6&lt;=0,"CHYBNÁ CENA",""))</f>
        <v/>
      </c>
    </row>
    <row r="7" spans="1:10" s="133" customFormat="1" ht="18" customHeight="1">
      <c r="A7" s="126"/>
      <c r="B7" s="127"/>
      <c r="C7" s="128" t="s">
        <v>277</v>
      </c>
      <c r="D7" s="127"/>
      <c r="E7" s="127"/>
      <c r="F7" s="1028"/>
      <c r="G7" s="130">
        <f>SUM(G8)</f>
        <v>0</v>
      </c>
      <c r="H7" s="129"/>
      <c r="I7" s="131"/>
      <c r="J7" s="959" t="str">
        <f t="shared" si="0"/>
        <v/>
      </c>
    </row>
    <row r="8" spans="1:10" s="133" customFormat="1" ht="18" customHeight="1" thickBot="1">
      <c r="A8" s="134"/>
      <c r="B8" s="135"/>
      <c r="C8" s="136" t="s">
        <v>278</v>
      </c>
      <c r="D8" s="135"/>
      <c r="E8" s="135"/>
      <c r="F8" s="1029"/>
      <c r="G8" s="138">
        <f>SUM(G9:G23)</f>
        <v>0</v>
      </c>
      <c r="H8" s="137"/>
      <c r="I8" s="139"/>
      <c r="J8" s="959" t="str">
        <f t="shared" si="0"/>
        <v/>
      </c>
    </row>
    <row r="9" spans="1:10" s="132" customFormat="1" ht="44.25" customHeight="1">
      <c r="A9" s="140" t="s">
        <v>3097</v>
      </c>
      <c r="B9" s="141" t="s">
        <v>279</v>
      </c>
      <c r="C9" s="142" t="s">
        <v>280</v>
      </c>
      <c r="D9" s="143" t="s">
        <v>456</v>
      </c>
      <c r="E9" s="143">
        <v>2</v>
      </c>
      <c r="F9" s="1025"/>
      <c r="G9" s="144">
        <f aca="true" t="shared" si="1" ref="G9:G23">(E9*F9)</f>
        <v>0</v>
      </c>
      <c r="H9" s="143" t="s">
        <v>281</v>
      </c>
      <c r="I9" s="145" t="s">
        <v>3097</v>
      </c>
      <c r="J9" s="959" t="str">
        <f t="shared" si="0"/>
        <v>CHYBNÁ CENA</v>
      </c>
    </row>
    <row r="10" spans="1:10" s="132" customFormat="1" ht="44.25" customHeight="1">
      <c r="A10" s="146" t="s">
        <v>3097</v>
      </c>
      <c r="B10" s="147" t="s">
        <v>282</v>
      </c>
      <c r="C10" s="148" t="s">
        <v>2252</v>
      </c>
      <c r="D10" s="149" t="s">
        <v>456</v>
      </c>
      <c r="E10" s="149">
        <v>10</v>
      </c>
      <c r="F10" s="1026"/>
      <c r="G10" s="150">
        <f t="shared" si="1"/>
        <v>0</v>
      </c>
      <c r="H10" s="149" t="s">
        <v>281</v>
      </c>
      <c r="I10" s="151" t="s">
        <v>3097</v>
      </c>
      <c r="J10" s="959" t="str">
        <f t="shared" si="0"/>
        <v>CHYBNÁ CENA</v>
      </c>
    </row>
    <row r="11" spans="1:10" s="132" customFormat="1" ht="44.25" customHeight="1">
      <c r="A11" s="146" t="s">
        <v>3097</v>
      </c>
      <c r="B11" s="147" t="s">
        <v>2253</v>
      </c>
      <c r="C11" s="148" t="s">
        <v>2254</v>
      </c>
      <c r="D11" s="149" t="s">
        <v>456</v>
      </c>
      <c r="E11" s="149">
        <v>6</v>
      </c>
      <c r="F11" s="1026"/>
      <c r="G11" s="150">
        <f t="shared" si="1"/>
        <v>0</v>
      </c>
      <c r="H11" s="149" t="s">
        <v>281</v>
      </c>
      <c r="I11" s="151" t="s">
        <v>3097</v>
      </c>
      <c r="J11" s="959" t="str">
        <f t="shared" si="0"/>
        <v>CHYBNÁ CENA</v>
      </c>
    </row>
    <row r="12" spans="1:10" s="132" customFormat="1" ht="44.25" customHeight="1">
      <c r="A12" s="146" t="s">
        <v>3097</v>
      </c>
      <c r="B12" s="147" t="s">
        <v>2255</v>
      </c>
      <c r="C12" s="148" t="s">
        <v>2256</v>
      </c>
      <c r="D12" s="149" t="s">
        <v>456</v>
      </c>
      <c r="E12" s="149">
        <v>2</v>
      </c>
      <c r="F12" s="1026"/>
      <c r="G12" s="150">
        <f t="shared" si="1"/>
        <v>0</v>
      </c>
      <c r="H12" s="149" t="s">
        <v>281</v>
      </c>
      <c r="I12" s="151" t="s">
        <v>3097</v>
      </c>
      <c r="J12" s="959" t="str">
        <f t="shared" si="0"/>
        <v>CHYBNÁ CENA</v>
      </c>
    </row>
    <row r="13" spans="1:10" s="132" customFormat="1" ht="44.25" customHeight="1">
      <c r="A13" s="146" t="s">
        <v>3097</v>
      </c>
      <c r="B13" s="152" t="s">
        <v>2257</v>
      </c>
      <c r="C13" s="148" t="s">
        <v>2258</v>
      </c>
      <c r="D13" s="149" t="s">
        <v>456</v>
      </c>
      <c r="E13" s="149">
        <v>8</v>
      </c>
      <c r="F13" s="1026"/>
      <c r="G13" s="150">
        <f t="shared" si="1"/>
        <v>0</v>
      </c>
      <c r="H13" s="149" t="s">
        <v>281</v>
      </c>
      <c r="I13" s="151" t="s">
        <v>3097</v>
      </c>
      <c r="J13" s="959" t="str">
        <f t="shared" si="0"/>
        <v>CHYBNÁ CENA</v>
      </c>
    </row>
    <row r="14" spans="1:10" s="132" customFormat="1" ht="44.25" customHeight="1">
      <c r="A14" s="146" t="s">
        <v>3097</v>
      </c>
      <c r="B14" s="147" t="s">
        <v>2259</v>
      </c>
      <c r="C14" s="148" t="s">
        <v>2260</v>
      </c>
      <c r="D14" s="149" t="s">
        <v>2637</v>
      </c>
      <c r="E14" s="149">
        <v>4</v>
      </c>
      <c r="F14" s="1026"/>
      <c r="G14" s="150">
        <f t="shared" si="1"/>
        <v>0</v>
      </c>
      <c r="H14" s="149" t="s">
        <v>281</v>
      </c>
      <c r="I14" s="151" t="s">
        <v>3097</v>
      </c>
      <c r="J14" s="959" t="str">
        <f t="shared" si="0"/>
        <v>CHYBNÁ CENA</v>
      </c>
    </row>
    <row r="15" spans="1:10" s="132" customFormat="1" ht="44.25" customHeight="1">
      <c r="A15" s="146"/>
      <c r="B15" s="147" t="s">
        <v>2261</v>
      </c>
      <c r="C15" s="148" t="s">
        <v>2262</v>
      </c>
      <c r="D15" s="149" t="s">
        <v>2637</v>
      </c>
      <c r="E15" s="149">
        <v>2</v>
      </c>
      <c r="F15" s="1026"/>
      <c r="G15" s="150">
        <f t="shared" si="1"/>
        <v>0</v>
      </c>
      <c r="H15" s="149" t="s">
        <v>281</v>
      </c>
      <c r="I15" s="151"/>
      <c r="J15" s="959" t="str">
        <f t="shared" si="0"/>
        <v>CHYBNÁ CENA</v>
      </c>
    </row>
    <row r="16" spans="1:10" s="132" customFormat="1" ht="44.25" customHeight="1">
      <c r="A16" s="146"/>
      <c r="B16" s="147" t="s">
        <v>2263</v>
      </c>
      <c r="C16" s="148" t="s">
        <v>2264</v>
      </c>
      <c r="D16" s="149" t="s">
        <v>2637</v>
      </c>
      <c r="E16" s="149">
        <v>2</v>
      </c>
      <c r="F16" s="1026"/>
      <c r="G16" s="150">
        <f t="shared" si="1"/>
        <v>0</v>
      </c>
      <c r="H16" s="149" t="s">
        <v>281</v>
      </c>
      <c r="I16" s="151"/>
      <c r="J16" s="959" t="str">
        <f t="shared" si="0"/>
        <v>CHYBNÁ CENA</v>
      </c>
    </row>
    <row r="17" spans="1:10" s="132" customFormat="1" ht="44.25" customHeight="1">
      <c r="A17" s="146"/>
      <c r="B17" s="147" t="s">
        <v>2265</v>
      </c>
      <c r="C17" s="148" t="s">
        <v>2266</v>
      </c>
      <c r="D17" s="149" t="s">
        <v>2637</v>
      </c>
      <c r="E17" s="149">
        <v>1</v>
      </c>
      <c r="F17" s="1026"/>
      <c r="G17" s="150">
        <f t="shared" si="1"/>
        <v>0</v>
      </c>
      <c r="H17" s="149" t="s">
        <v>281</v>
      </c>
      <c r="I17" s="151"/>
      <c r="J17" s="959" t="str">
        <f t="shared" si="0"/>
        <v>CHYBNÁ CENA</v>
      </c>
    </row>
    <row r="18" spans="1:10" s="132" customFormat="1" ht="44.25" customHeight="1">
      <c r="A18" s="146"/>
      <c r="B18" s="147" t="s">
        <v>2267</v>
      </c>
      <c r="C18" s="148" t="s">
        <v>2268</v>
      </c>
      <c r="D18" s="149" t="s">
        <v>2637</v>
      </c>
      <c r="E18" s="149">
        <v>2</v>
      </c>
      <c r="F18" s="1026"/>
      <c r="G18" s="150">
        <f t="shared" si="1"/>
        <v>0</v>
      </c>
      <c r="H18" s="149" t="s">
        <v>281</v>
      </c>
      <c r="I18" s="151"/>
      <c r="J18" s="959" t="str">
        <f t="shared" si="0"/>
        <v>CHYBNÁ CENA</v>
      </c>
    </row>
    <row r="19" spans="1:10" s="132" customFormat="1" ht="44.25" customHeight="1">
      <c r="A19" s="146"/>
      <c r="B19" s="147" t="s">
        <v>2269</v>
      </c>
      <c r="C19" s="148" t="s">
        <v>2270</v>
      </c>
      <c r="D19" s="149" t="s">
        <v>2637</v>
      </c>
      <c r="E19" s="149">
        <v>1</v>
      </c>
      <c r="F19" s="1026"/>
      <c r="G19" s="150">
        <f t="shared" si="1"/>
        <v>0</v>
      </c>
      <c r="H19" s="149" t="s">
        <v>281</v>
      </c>
      <c r="I19" s="151"/>
      <c r="J19" s="959" t="str">
        <f t="shared" si="0"/>
        <v>CHYBNÁ CENA</v>
      </c>
    </row>
    <row r="20" spans="1:10" s="132" customFormat="1" ht="44.25" customHeight="1">
      <c r="A20" s="146"/>
      <c r="B20" s="147" t="s">
        <v>2271</v>
      </c>
      <c r="C20" s="148" t="s">
        <v>2272</v>
      </c>
      <c r="D20" s="149" t="s">
        <v>2637</v>
      </c>
      <c r="E20" s="149">
        <v>1</v>
      </c>
      <c r="F20" s="1026"/>
      <c r="G20" s="150">
        <f t="shared" si="1"/>
        <v>0</v>
      </c>
      <c r="H20" s="149"/>
      <c r="I20" s="151"/>
      <c r="J20" s="959" t="str">
        <f t="shared" si="0"/>
        <v>CHYBNÁ CENA</v>
      </c>
    </row>
    <row r="21" spans="1:10" s="132" customFormat="1" ht="44.25" customHeight="1">
      <c r="A21" s="1293"/>
      <c r="B21" s="1294" t="s">
        <v>2273</v>
      </c>
      <c r="C21" s="1295" t="s">
        <v>2274</v>
      </c>
      <c r="D21" s="1296" t="s">
        <v>2637</v>
      </c>
      <c r="E21" s="1296">
        <v>1</v>
      </c>
      <c r="F21" s="1297"/>
      <c r="G21" s="1298">
        <f t="shared" si="1"/>
        <v>0</v>
      </c>
      <c r="H21" s="1296"/>
      <c r="I21" s="1299"/>
      <c r="J21" s="959" t="str">
        <f t="shared" si="0"/>
        <v>CHYBNÁ CENA</v>
      </c>
    </row>
    <row r="22" spans="1:10" s="132" customFormat="1" ht="44.25" customHeight="1">
      <c r="A22" s="1293"/>
      <c r="B22" s="1300" t="s">
        <v>180</v>
      </c>
      <c r="C22" s="1301" t="s">
        <v>181</v>
      </c>
      <c r="D22" s="1302" t="s">
        <v>2637</v>
      </c>
      <c r="E22" s="1302">
        <v>2</v>
      </c>
      <c r="F22" s="1297"/>
      <c r="G22" s="1298">
        <f>(E22*F22)</f>
        <v>0</v>
      </c>
      <c r="H22" s="1296"/>
      <c r="I22" s="1299"/>
      <c r="J22" s="959" t="str">
        <f>IF((ISBLANK(D22)),"",IF(G22&lt;=0,"CHYBNÁ CENA",""))</f>
        <v>CHYBNÁ CENA</v>
      </c>
    </row>
    <row r="23" spans="1:10" s="132" customFormat="1" ht="44.25" customHeight="1" thickBot="1">
      <c r="A23" s="153"/>
      <c r="B23" s="154" t="s">
        <v>2275</v>
      </c>
      <c r="C23" s="1230" t="s">
        <v>2276</v>
      </c>
      <c r="D23" s="1231" t="s">
        <v>2277</v>
      </c>
      <c r="E23" s="1231">
        <f>SUM(G9:G22)/100</f>
        <v>0</v>
      </c>
      <c r="F23" s="1066"/>
      <c r="G23" s="156">
        <f t="shared" si="1"/>
        <v>0</v>
      </c>
      <c r="H23" s="155"/>
      <c r="I23" s="157"/>
      <c r="J23" s="959" t="str">
        <f t="shared" si="0"/>
        <v>CHYBNÁ CENA</v>
      </c>
    </row>
    <row r="24" spans="1:9" ht="13.5" thickBot="1">
      <c r="A24" s="1401" t="s">
        <v>4769</v>
      </c>
      <c r="B24" s="1402"/>
      <c r="C24" s="1402"/>
      <c r="D24" s="1402"/>
      <c r="E24" s="1402"/>
      <c r="F24" s="1402"/>
      <c r="G24" s="1402"/>
      <c r="H24" s="1402"/>
      <c r="I24" s="1403"/>
    </row>
    <row r="27" spans="6:7" ht="12.75">
      <c r="F27" s="960" t="s">
        <v>4265</v>
      </c>
      <c r="G27" s="961">
        <f>COUNTIF(G6:G23,"&lt;=0")</f>
        <v>18</v>
      </c>
    </row>
  </sheetData>
  <sheetProtection algorithmName="SHA-512" hashValue="u7BEihf4vnDKXAVvwYwJB2sUKPPKclMZuDlbrmSNm8/pVzVj4e9wGbwWlO9xne9TcyygwBQSMu+S3r3Sz1rjvQ==" saltValue="YWS/1uNfXmHNh44mKURmdg==" spinCount="100000" sheet="1" objects="1" scenarios="1" selectLockedCells="1"/>
  <mergeCells count="13">
    <mergeCell ref="A1:B1"/>
    <mergeCell ref="C1:I1"/>
    <mergeCell ref="A2:B2"/>
    <mergeCell ref="C2:F2"/>
    <mergeCell ref="A24:I24"/>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2"/>
  <sheetViews>
    <sheetView zoomScale="90" zoomScaleNormal="90" workbookViewId="0" topLeftCell="A11">
      <selection activeCell="F6" sqref="F6"/>
    </sheetView>
  </sheetViews>
  <sheetFormatPr defaultColWidth="9.00390625" defaultRowHeight="12.75"/>
  <cols>
    <col min="1" max="1" width="9.875" style="0" customWidth="1"/>
    <col min="2" max="2" width="19.25390625" style="0" customWidth="1"/>
    <col min="3" max="3" width="34.125" style="0" customWidth="1"/>
    <col min="4" max="4" width="9.625" style="0" customWidth="1"/>
    <col min="5" max="5" width="16.625" style="0" customWidth="1"/>
    <col min="6" max="6" width="15.875" style="0" customWidth="1"/>
    <col min="7" max="7" width="18.125" style="0" customWidth="1"/>
    <col min="8" max="8" width="29.75390625" style="0" customWidth="1"/>
    <col min="9" max="9" width="25.25390625" style="0" customWidth="1"/>
    <col min="10" max="10" width="21.875" style="966" customWidth="1"/>
  </cols>
  <sheetData>
    <row r="1" spans="1:9" ht="31.5" customHeight="1" thickBot="1">
      <c r="A1" s="1418" t="s">
        <v>3095</v>
      </c>
      <c r="B1" s="1419"/>
      <c r="C1" s="1420" t="s">
        <v>3487</v>
      </c>
      <c r="D1" s="1421"/>
      <c r="E1" s="1421"/>
      <c r="F1" s="1421"/>
      <c r="G1" s="1422"/>
      <c r="H1" s="1422"/>
      <c r="I1" s="1422"/>
    </row>
    <row r="2" spans="1:9" ht="30" customHeight="1" thickBot="1">
      <c r="A2" s="1423" t="s">
        <v>3096</v>
      </c>
      <c r="B2" s="1424"/>
      <c r="C2" s="1420" t="s">
        <v>3428</v>
      </c>
      <c r="D2" s="1421"/>
      <c r="E2" s="1421"/>
      <c r="F2" s="1421"/>
      <c r="G2" s="2" t="s">
        <v>3098</v>
      </c>
      <c r="H2" s="900"/>
      <c r="I2" s="3" t="s">
        <v>1678</v>
      </c>
    </row>
    <row r="3" spans="1:9" ht="16.5" customHeight="1" thickBot="1">
      <c r="A3" s="1428" t="s">
        <v>3099</v>
      </c>
      <c r="B3" s="1421"/>
      <c r="C3" s="1421"/>
      <c r="D3" s="1421"/>
      <c r="E3" s="1421"/>
      <c r="F3" s="1421"/>
      <c r="G3" s="1421"/>
      <c r="H3" s="1421"/>
      <c r="I3" s="1429"/>
    </row>
    <row r="4" spans="1:9" ht="25.5" customHeight="1">
      <c r="A4" s="1411" t="s">
        <v>3100</v>
      </c>
      <c r="B4" s="206" t="s">
        <v>3101</v>
      </c>
      <c r="C4" s="1413" t="s">
        <v>3102</v>
      </c>
      <c r="D4" s="1409" t="s">
        <v>3103</v>
      </c>
      <c r="E4" s="1409" t="s">
        <v>3104</v>
      </c>
      <c r="F4" s="1416" t="s">
        <v>3105</v>
      </c>
      <c r="G4" s="1417"/>
      <c r="H4" s="1409" t="s">
        <v>2634</v>
      </c>
      <c r="I4" s="1407" t="s">
        <v>3106</v>
      </c>
    </row>
    <row r="5" spans="1:10" ht="29.85" customHeight="1" thickBot="1">
      <c r="A5" s="1412"/>
      <c r="B5" s="4" t="s">
        <v>3107</v>
      </c>
      <c r="C5" s="1414"/>
      <c r="D5" s="1415"/>
      <c r="E5" s="1415"/>
      <c r="F5" s="5" t="s">
        <v>3108</v>
      </c>
      <c r="G5" s="712" t="s">
        <v>411</v>
      </c>
      <c r="H5" s="1410"/>
      <c r="I5" s="1408"/>
      <c r="J5" s="962" t="s">
        <v>4154</v>
      </c>
    </row>
    <row r="6" spans="1:10" ht="12.75">
      <c r="A6" s="321"/>
      <c r="B6" s="322" t="s">
        <v>3097</v>
      </c>
      <c r="C6" s="323"/>
      <c r="D6" s="324"/>
      <c r="E6" s="325"/>
      <c r="F6" s="981"/>
      <c r="G6" s="703"/>
      <c r="H6" s="323"/>
      <c r="I6" s="326" t="s">
        <v>3097</v>
      </c>
      <c r="J6" s="959" t="str">
        <f aca="true" t="shared" si="0" ref="J6:J69">IF((ISBLANK(D6)),"",IF(G6&lt;=0,"CHYBNÁ CENA",""))</f>
        <v/>
      </c>
    </row>
    <row r="7" spans="1:14" s="334" customFormat="1" ht="15">
      <c r="A7" s="1072" t="s">
        <v>1063</v>
      </c>
      <c r="B7" s="1073"/>
      <c r="C7" s="1074" t="s">
        <v>1623</v>
      </c>
      <c r="D7" s="92"/>
      <c r="E7" s="94"/>
      <c r="F7" s="1088"/>
      <c r="G7" s="1075"/>
      <c r="H7" s="116"/>
      <c r="I7" s="331"/>
      <c r="J7" s="959" t="str">
        <f t="shared" si="0"/>
        <v/>
      </c>
      <c r="K7" s="332"/>
      <c r="L7" s="333"/>
      <c r="M7" s="333"/>
      <c r="N7" s="333"/>
    </row>
    <row r="8" spans="1:14" s="108" customFormat="1" ht="25.5">
      <c r="A8" s="1076" t="s">
        <v>1965</v>
      </c>
      <c r="B8" s="1073"/>
      <c r="C8" s="116" t="s">
        <v>1966</v>
      </c>
      <c r="D8" s="92" t="s">
        <v>1627</v>
      </c>
      <c r="E8" s="1077">
        <v>1</v>
      </c>
      <c r="F8" s="1048"/>
      <c r="G8" s="1075">
        <f aca="true" t="shared" si="1" ref="G8:G23">F8*E8</f>
        <v>0</v>
      </c>
      <c r="H8" s="116" t="s">
        <v>1967</v>
      </c>
      <c r="I8" s="336"/>
      <c r="J8" s="959" t="str">
        <f t="shared" si="0"/>
        <v>CHYBNÁ CENA</v>
      </c>
      <c r="K8" s="337"/>
      <c r="L8" s="337"/>
      <c r="M8" s="337"/>
      <c r="N8" s="337"/>
    </row>
    <row r="9" spans="1:14" s="108" customFormat="1" ht="38.25">
      <c r="A9" s="1076" t="s">
        <v>1968</v>
      </c>
      <c r="B9" s="1073"/>
      <c r="C9" s="116" t="s">
        <v>1969</v>
      </c>
      <c r="D9" s="92" t="s">
        <v>1627</v>
      </c>
      <c r="E9" s="1077">
        <v>1</v>
      </c>
      <c r="F9" s="1048"/>
      <c r="G9" s="1075">
        <f t="shared" si="1"/>
        <v>0</v>
      </c>
      <c r="H9" s="116" t="s">
        <v>2084</v>
      </c>
      <c r="I9" s="336"/>
      <c r="J9" s="959" t="str">
        <f t="shared" si="0"/>
        <v>CHYBNÁ CENA</v>
      </c>
      <c r="K9" s="337"/>
      <c r="L9" s="337"/>
      <c r="M9" s="337"/>
      <c r="N9" s="337"/>
    </row>
    <row r="10" spans="1:14" s="108" customFormat="1" ht="38.25">
      <c r="A10" s="1076" t="s">
        <v>2085</v>
      </c>
      <c r="B10" s="1073"/>
      <c r="C10" s="116" t="s">
        <v>2086</v>
      </c>
      <c r="D10" s="92" t="s">
        <v>1627</v>
      </c>
      <c r="E10" s="1077">
        <v>1</v>
      </c>
      <c r="F10" s="1048"/>
      <c r="G10" s="1075">
        <f t="shared" si="1"/>
        <v>0</v>
      </c>
      <c r="H10" s="116" t="s">
        <v>2087</v>
      </c>
      <c r="I10" s="336"/>
      <c r="J10" s="959" t="str">
        <f t="shared" si="0"/>
        <v>CHYBNÁ CENA</v>
      </c>
      <c r="K10" s="337"/>
      <c r="L10" s="337"/>
      <c r="M10" s="337"/>
      <c r="N10" s="337"/>
    </row>
    <row r="11" spans="1:14" s="108" customFormat="1" ht="25.5">
      <c r="A11" s="1076" t="s">
        <v>2088</v>
      </c>
      <c r="B11" s="1073"/>
      <c r="C11" s="116" t="s">
        <v>2089</v>
      </c>
      <c r="D11" s="92" t="s">
        <v>1627</v>
      </c>
      <c r="E11" s="1077">
        <v>1</v>
      </c>
      <c r="F11" s="1048"/>
      <c r="G11" s="1075">
        <f t="shared" si="1"/>
        <v>0</v>
      </c>
      <c r="H11" s="116" t="s">
        <v>2090</v>
      </c>
      <c r="I11" s="336"/>
      <c r="J11" s="959" t="str">
        <f t="shared" si="0"/>
        <v>CHYBNÁ CENA</v>
      </c>
      <c r="K11" s="337"/>
      <c r="L11" s="337"/>
      <c r="M11" s="337"/>
      <c r="N11" s="337"/>
    </row>
    <row r="12" spans="1:14" s="108" customFormat="1" ht="25.5">
      <c r="A12" s="1076" t="s">
        <v>2091</v>
      </c>
      <c r="B12" s="1073"/>
      <c r="C12" s="116" t="s">
        <v>2092</v>
      </c>
      <c r="D12" s="92" t="s">
        <v>1627</v>
      </c>
      <c r="E12" s="1077">
        <v>1</v>
      </c>
      <c r="F12" s="1048"/>
      <c r="G12" s="1075">
        <f t="shared" si="1"/>
        <v>0</v>
      </c>
      <c r="H12" s="116" t="s">
        <v>2093</v>
      </c>
      <c r="I12" s="336"/>
      <c r="J12" s="959" t="str">
        <f t="shared" si="0"/>
        <v>CHYBNÁ CENA</v>
      </c>
      <c r="K12" s="337"/>
      <c r="L12" s="337"/>
      <c r="M12" s="337"/>
      <c r="N12" s="337"/>
    </row>
    <row r="13" spans="1:14" s="108" customFormat="1" ht="25.5">
      <c r="A13" s="1076" t="s">
        <v>2094</v>
      </c>
      <c r="B13" s="1073"/>
      <c r="C13" s="116" t="s">
        <v>2095</v>
      </c>
      <c r="D13" s="92" t="s">
        <v>1627</v>
      </c>
      <c r="E13" s="1077">
        <v>1</v>
      </c>
      <c r="F13" s="1048"/>
      <c r="G13" s="1075">
        <f t="shared" si="1"/>
        <v>0</v>
      </c>
      <c r="H13" s="116" t="s">
        <v>2096</v>
      </c>
      <c r="I13" s="336"/>
      <c r="J13" s="959" t="str">
        <f t="shared" si="0"/>
        <v>CHYBNÁ CENA</v>
      </c>
      <c r="K13" s="337"/>
      <c r="L13" s="337"/>
      <c r="M13" s="337"/>
      <c r="N13" s="337"/>
    </row>
    <row r="14" spans="1:14" s="108" customFormat="1" ht="12.75">
      <c r="A14" s="1076" t="s">
        <v>2097</v>
      </c>
      <c r="B14" s="1073"/>
      <c r="C14" s="116" t="s">
        <v>2098</v>
      </c>
      <c r="D14" s="92"/>
      <c r="E14" s="1077"/>
      <c r="F14" s="1048"/>
      <c r="G14" s="1075"/>
      <c r="H14" s="116"/>
      <c r="I14" s="336"/>
      <c r="J14" s="959" t="str">
        <f t="shared" si="0"/>
        <v/>
      </c>
      <c r="K14" s="337"/>
      <c r="L14" s="337"/>
      <c r="M14" s="337"/>
      <c r="N14" s="337"/>
    </row>
    <row r="15" spans="1:14" s="108" customFormat="1" ht="25.5">
      <c r="A15" s="1076" t="s">
        <v>2099</v>
      </c>
      <c r="B15" s="1073"/>
      <c r="C15" s="116" t="s">
        <v>2100</v>
      </c>
      <c r="D15" s="92" t="s">
        <v>1627</v>
      </c>
      <c r="E15" s="1077">
        <v>1</v>
      </c>
      <c r="F15" s="1048"/>
      <c r="G15" s="1075">
        <f t="shared" si="1"/>
        <v>0</v>
      </c>
      <c r="H15" s="116" t="s">
        <v>2101</v>
      </c>
      <c r="I15" s="336"/>
      <c r="J15" s="959" t="str">
        <f t="shared" si="0"/>
        <v>CHYBNÁ CENA</v>
      </c>
      <c r="K15" s="337"/>
      <c r="L15" s="337"/>
      <c r="M15" s="337"/>
      <c r="N15" s="337"/>
    </row>
    <row r="16" spans="1:14" s="108" customFormat="1" ht="25.5">
      <c r="A16" s="1076" t="s">
        <v>2102</v>
      </c>
      <c r="B16" s="1073"/>
      <c r="C16" s="116" t="s">
        <v>2103</v>
      </c>
      <c r="D16" s="92" t="s">
        <v>1627</v>
      </c>
      <c r="E16" s="1077">
        <v>1</v>
      </c>
      <c r="F16" s="1048"/>
      <c r="G16" s="1075">
        <f t="shared" si="1"/>
        <v>0</v>
      </c>
      <c r="H16" s="116" t="s">
        <v>2104</v>
      </c>
      <c r="I16" s="336"/>
      <c r="J16" s="959" t="str">
        <f t="shared" si="0"/>
        <v>CHYBNÁ CENA</v>
      </c>
      <c r="K16" s="337"/>
      <c r="L16" s="337"/>
      <c r="M16" s="337"/>
      <c r="N16" s="337"/>
    </row>
    <row r="17" spans="1:14" s="108" customFormat="1" ht="25.5">
      <c r="A17" s="1076" t="s">
        <v>2105</v>
      </c>
      <c r="B17" s="1073"/>
      <c r="C17" s="116" t="s">
        <v>2106</v>
      </c>
      <c r="D17" s="92" t="s">
        <v>1627</v>
      </c>
      <c r="E17" s="1077">
        <v>1</v>
      </c>
      <c r="F17" s="1048"/>
      <c r="G17" s="1075">
        <f t="shared" si="1"/>
        <v>0</v>
      </c>
      <c r="H17" s="116" t="s">
        <v>2107</v>
      </c>
      <c r="I17" s="336"/>
      <c r="J17" s="959" t="str">
        <f t="shared" si="0"/>
        <v>CHYBNÁ CENA</v>
      </c>
      <c r="K17" s="337"/>
      <c r="L17" s="337"/>
      <c r="M17" s="337"/>
      <c r="N17" s="337"/>
    </row>
    <row r="18" spans="1:14" s="108" customFormat="1" ht="12.75">
      <c r="A18" s="1076" t="s">
        <v>2108</v>
      </c>
      <c r="B18" s="1073"/>
      <c r="C18" s="116" t="s">
        <v>2098</v>
      </c>
      <c r="D18" s="92"/>
      <c r="E18" s="1077"/>
      <c r="F18" s="1048"/>
      <c r="G18" s="1075"/>
      <c r="H18" s="116"/>
      <c r="I18" s="336"/>
      <c r="J18" s="959" t="str">
        <f t="shared" si="0"/>
        <v/>
      </c>
      <c r="K18" s="337"/>
      <c r="L18" s="337"/>
      <c r="M18" s="337"/>
      <c r="N18" s="337"/>
    </row>
    <row r="19" spans="1:14" s="108" customFormat="1" ht="25.5">
      <c r="A19" s="1076" t="s">
        <v>2109</v>
      </c>
      <c r="B19" s="1073"/>
      <c r="C19" s="116" t="s">
        <v>2110</v>
      </c>
      <c r="D19" s="92" t="s">
        <v>1627</v>
      </c>
      <c r="E19" s="1077">
        <v>1</v>
      </c>
      <c r="F19" s="1048"/>
      <c r="G19" s="1075">
        <f t="shared" si="1"/>
        <v>0</v>
      </c>
      <c r="H19" s="116" t="s">
        <v>311</v>
      </c>
      <c r="I19" s="336"/>
      <c r="J19" s="959" t="str">
        <f t="shared" si="0"/>
        <v>CHYBNÁ CENA</v>
      </c>
      <c r="K19" s="337"/>
      <c r="L19" s="337"/>
      <c r="M19" s="337"/>
      <c r="N19" s="337"/>
    </row>
    <row r="20" spans="1:14" s="334" customFormat="1" ht="25.5">
      <c r="A20" s="1076" t="s">
        <v>312</v>
      </c>
      <c r="B20" s="1073"/>
      <c r="C20" s="116" t="s">
        <v>313</v>
      </c>
      <c r="D20" s="92" t="s">
        <v>1627</v>
      </c>
      <c r="E20" s="1077">
        <v>1</v>
      </c>
      <c r="F20" s="1048"/>
      <c r="G20" s="1075">
        <f t="shared" si="1"/>
        <v>0</v>
      </c>
      <c r="H20" s="116" t="s">
        <v>314</v>
      </c>
      <c r="I20" s="336"/>
      <c r="J20" s="959" t="str">
        <f t="shared" si="0"/>
        <v>CHYBNÁ CENA</v>
      </c>
      <c r="K20" s="332"/>
      <c r="L20" s="333"/>
      <c r="M20" s="333"/>
      <c r="N20" s="333"/>
    </row>
    <row r="21" spans="1:14" s="334" customFormat="1" ht="25.5">
      <c r="A21" s="1076" t="s">
        <v>315</v>
      </c>
      <c r="B21" s="1073"/>
      <c r="C21" s="116" t="s">
        <v>316</v>
      </c>
      <c r="D21" s="92" t="s">
        <v>1627</v>
      </c>
      <c r="E21" s="1077">
        <v>1</v>
      </c>
      <c r="F21" s="1048"/>
      <c r="G21" s="1075">
        <f t="shared" si="1"/>
        <v>0</v>
      </c>
      <c r="H21" s="116" t="s">
        <v>317</v>
      </c>
      <c r="I21" s="336"/>
      <c r="J21" s="959" t="str">
        <f t="shared" si="0"/>
        <v>CHYBNÁ CENA</v>
      </c>
      <c r="K21" s="332"/>
      <c r="L21" s="333"/>
      <c r="M21" s="333"/>
      <c r="N21" s="333"/>
    </row>
    <row r="22" spans="1:14" s="108" customFormat="1" ht="25.5">
      <c r="A22" s="1076" t="s">
        <v>318</v>
      </c>
      <c r="B22" s="1073"/>
      <c r="C22" s="116" t="s">
        <v>319</v>
      </c>
      <c r="D22" s="92" t="s">
        <v>1627</v>
      </c>
      <c r="E22" s="1077">
        <v>1</v>
      </c>
      <c r="F22" s="1048"/>
      <c r="G22" s="1075">
        <f t="shared" si="1"/>
        <v>0</v>
      </c>
      <c r="H22" s="116" t="s">
        <v>320</v>
      </c>
      <c r="I22" s="336"/>
      <c r="J22" s="959" t="str">
        <f t="shared" si="0"/>
        <v>CHYBNÁ CENA</v>
      </c>
      <c r="K22" s="337"/>
      <c r="L22" s="337"/>
      <c r="M22" s="337"/>
      <c r="N22" s="337"/>
    </row>
    <row r="23" spans="1:14" s="108" customFormat="1" ht="25.5">
      <c r="A23" s="1076" t="s">
        <v>321</v>
      </c>
      <c r="B23" s="1073"/>
      <c r="C23" s="116" t="s">
        <v>322</v>
      </c>
      <c r="D23" s="92" t="s">
        <v>1627</v>
      </c>
      <c r="E23" s="1077">
        <v>1</v>
      </c>
      <c r="F23" s="1048"/>
      <c r="G23" s="1075">
        <f t="shared" si="1"/>
        <v>0</v>
      </c>
      <c r="H23" s="116" t="s">
        <v>323</v>
      </c>
      <c r="I23" s="336"/>
      <c r="J23" s="959" t="str">
        <f t="shared" si="0"/>
        <v>CHYBNÁ CENA</v>
      </c>
      <c r="K23" s="337"/>
      <c r="L23" s="337"/>
      <c r="M23" s="337"/>
      <c r="N23" s="337"/>
    </row>
    <row r="24" spans="1:14" s="108" customFormat="1" ht="12.75">
      <c r="A24" s="1076"/>
      <c r="B24" s="1073"/>
      <c r="C24" s="116"/>
      <c r="D24" s="92"/>
      <c r="E24" s="94"/>
      <c r="F24" s="1048"/>
      <c r="G24" s="1075"/>
      <c r="H24" s="116"/>
      <c r="I24" s="336"/>
      <c r="J24" s="959" t="str">
        <f t="shared" si="0"/>
        <v/>
      </c>
      <c r="K24" s="337"/>
      <c r="L24" s="337"/>
      <c r="M24" s="337"/>
      <c r="N24" s="337"/>
    </row>
    <row r="25" spans="1:14" s="108" customFormat="1" ht="12.75">
      <c r="A25" s="1072" t="s">
        <v>324</v>
      </c>
      <c r="B25" s="1073"/>
      <c r="C25" s="1074" t="s">
        <v>325</v>
      </c>
      <c r="D25" s="92"/>
      <c r="E25" s="94"/>
      <c r="F25" s="1048"/>
      <c r="G25" s="1075"/>
      <c r="H25" s="116"/>
      <c r="I25" s="336"/>
      <c r="J25" s="959" t="str">
        <f t="shared" si="0"/>
        <v/>
      </c>
      <c r="K25" s="337"/>
      <c r="L25" s="337"/>
      <c r="M25" s="337"/>
      <c r="N25" s="337"/>
    </row>
    <row r="26" spans="1:14" s="108" customFormat="1" ht="12.75">
      <c r="A26" s="1076" t="s">
        <v>326</v>
      </c>
      <c r="B26" s="1073"/>
      <c r="C26" s="116" t="s">
        <v>327</v>
      </c>
      <c r="D26" s="92"/>
      <c r="E26" s="94"/>
      <c r="F26" s="1048"/>
      <c r="G26" s="1075"/>
      <c r="H26" s="116"/>
      <c r="I26" s="336"/>
      <c r="J26" s="959" t="str">
        <f t="shared" si="0"/>
        <v/>
      </c>
      <c r="K26" s="337"/>
      <c r="L26" s="337"/>
      <c r="M26" s="337"/>
      <c r="N26" s="337"/>
    </row>
    <row r="27" spans="1:14" s="108" customFormat="1" ht="25.5">
      <c r="A27" s="1076" t="s">
        <v>328</v>
      </c>
      <c r="B27" s="1073"/>
      <c r="C27" s="116" t="s">
        <v>329</v>
      </c>
      <c r="D27" s="92" t="s">
        <v>1627</v>
      </c>
      <c r="E27" s="1077">
        <f>SUM(E28:E33)</f>
        <v>288</v>
      </c>
      <c r="F27" s="1048"/>
      <c r="G27" s="1075">
        <f>F27*E27</f>
        <v>0</v>
      </c>
      <c r="H27" s="116"/>
      <c r="I27" s="336"/>
      <c r="J27" s="959" t="str">
        <f t="shared" si="0"/>
        <v>CHYBNÁ CENA</v>
      </c>
      <c r="K27" s="337"/>
      <c r="L27" s="337"/>
      <c r="M27" s="337"/>
      <c r="N27" s="337"/>
    </row>
    <row r="28" spans="1:14" s="334" customFormat="1" ht="25.5">
      <c r="A28" s="1076"/>
      <c r="B28" s="1073"/>
      <c r="C28" s="116"/>
      <c r="D28" s="92"/>
      <c r="E28" s="94">
        <v>0</v>
      </c>
      <c r="F28" s="1048"/>
      <c r="G28" s="1075"/>
      <c r="H28" s="116" t="s">
        <v>330</v>
      </c>
      <c r="I28" s="336"/>
      <c r="J28" s="959" t="str">
        <f t="shared" si="0"/>
        <v/>
      </c>
      <c r="K28" s="332"/>
      <c r="L28" s="333"/>
      <c r="M28" s="333"/>
      <c r="N28" s="333"/>
    </row>
    <row r="29" spans="1:14" s="108" customFormat="1" ht="25.5">
      <c r="A29" s="1076"/>
      <c r="B29" s="1073"/>
      <c r="C29" s="116"/>
      <c r="D29" s="92"/>
      <c r="E29" s="94">
        <v>166</v>
      </c>
      <c r="F29" s="1048"/>
      <c r="G29" s="1075"/>
      <c r="H29" s="116" t="s">
        <v>331</v>
      </c>
      <c r="I29" s="336"/>
      <c r="J29" s="959" t="str">
        <f t="shared" si="0"/>
        <v/>
      </c>
      <c r="K29" s="337"/>
      <c r="L29" s="337"/>
      <c r="M29" s="337"/>
      <c r="N29" s="337"/>
    </row>
    <row r="30" spans="1:14" s="108" customFormat="1" ht="25.5">
      <c r="A30" s="1076"/>
      <c r="B30" s="1073"/>
      <c r="C30" s="116"/>
      <c r="D30" s="92"/>
      <c r="E30" s="94">
        <v>122</v>
      </c>
      <c r="F30" s="1048"/>
      <c r="G30" s="1075"/>
      <c r="H30" s="116" t="s">
        <v>332</v>
      </c>
      <c r="I30" s="336"/>
      <c r="J30" s="959" t="str">
        <f t="shared" si="0"/>
        <v/>
      </c>
      <c r="K30" s="337"/>
      <c r="L30" s="337"/>
      <c r="M30" s="337"/>
      <c r="N30" s="337"/>
    </row>
    <row r="31" spans="1:14" s="108" customFormat="1" ht="25.5">
      <c r="A31" s="1076"/>
      <c r="B31" s="1073"/>
      <c r="C31" s="116"/>
      <c r="D31" s="92"/>
      <c r="E31" s="94">
        <v>0</v>
      </c>
      <c r="F31" s="1048"/>
      <c r="G31" s="1075"/>
      <c r="H31" s="116" t="s">
        <v>333</v>
      </c>
      <c r="I31" s="336"/>
      <c r="J31" s="959" t="str">
        <f t="shared" si="0"/>
        <v/>
      </c>
      <c r="K31" s="337"/>
      <c r="L31" s="337"/>
      <c r="M31" s="337"/>
      <c r="N31" s="337"/>
    </row>
    <row r="32" spans="1:14" s="108" customFormat="1" ht="25.5">
      <c r="A32" s="1076"/>
      <c r="B32" s="1073"/>
      <c r="C32" s="116"/>
      <c r="D32" s="92"/>
      <c r="E32" s="94">
        <v>0</v>
      </c>
      <c r="F32" s="1048"/>
      <c r="G32" s="1075"/>
      <c r="H32" s="116" t="s">
        <v>334</v>
      </c>
      <c r="I32" s="336"/>
      <c r="J32" s="959" t="str">
        <f t="shared" si="0"/>
        <v/>
      </c>
      <c r="K32" s="337"/>
      <c r="L32" s="337"/>
      <c r="M32" s="337"/>
      <c r="N32" s="337"/>
    </row>
    <row r="33" spans="1:14" s="108" customFormat="1" ht="25.5">
      <c r="A33" s="1076"/>
      <c r="B33" s="1073"/>
      <c r="C33" s="116"/>
      <c r="D33" s="92"/>
      <c r="E33" s="94">
        <v>0</v>
      </c>
      <c r="F33" s="1048"/>
      <c r="G33" s="1075"/>
      <c r="H33" s="116" t="s">
        <v>335</v>
      </c>
      <c r="I33" s="336"/>
      <c r="J33" s="959" t="str">
        <f t="shared" si="0"/>
        <v/>
      </c>
      <c r="K33" s="337"/>
      <c r="L33" s="337"/>
      <c r="M33" s="337"/>
      <c r="N33" s="337"/>
    </row>
    <row r="34" spans="1:14" s="108" customFormat="1" ht="38.25">
      <c r="A34" s="1076" t="s">
        <v>336</v>
      </c>
      <c r="B34" s="1073"/>
      <c r="C34" s="116" t="s">
        <v>337</v>
      </c>
      <c r="D34" s="92" t="s">
        <v>1627</v>
      </c>
      <c r="E34" s="1077">
        <f>SUM(E35:E40)</f>
        <v>77</v>
      </c>
      <c r="F34" s="1048"/>
      <c r="G34" s="1075">
        <f>F34*E34</f>
        <v>0</v>
      </c>
      <c r="H34" s="116"/>
      <c r="I34" s="336"/>
      <c r="J34" s="959" t="str">
        <f t="shared" si="0"/>
        <v>CHYBNÁ CENA</v>
      </c>
      <c r="K34" s="337"/>
      <c r="L34" s="337"/>
      <c r="M34" s="337"/>
      <c r="N34" s="337"/>
    </row>
    <row r="35" spans="1:14" s="334" customFormat="1" ht="25.5">
      <c r="A35" s="1076"/>
      <c r="B35" s="1073"/>
      <c r="C35" s="116"/>
      <c r="D35" s="92"/>
      <c r="E35" s="94">
        <v>0</v>
      </c>
      <c r="F35" s="1048"/>
      <c r="G35" s="1075"/>
      <c r="H35" s="116" t="s">
        <v>330</v>
      </c>
      <c r="I35" s="336"/>
      <c r="J35" s="959" t="str">
        <f t="shared" si="0"/>
        <v/>
      </c>
      <c r="K35" s="332"/>
      <c r="L35" s="333"/>
      <c r="M35" s="333"/>
      <c r="N35" s="333"/>
    </row>
    <row r="36" spans="1:14" s="108" customFormat="1" ht="25.5">
      <c r="A36" s="1076"/>
      <c r="B36" s="1073"/>
      <c r="C36" s="116"/>
      <c r="D36" s="92"/>
      <c r="E36" s="94">
        <v>40</v>
      </c>
      <c r="F36" s="1048"/>
      <c r="G36" s="1075"/>
      <c r="H36" s="116" t="s">
        <v>331</v>
      </c>
      <c r="I36" s="336"/>
      <c r="J36" s="959" t="str">
        <f t="shared" si="0"/>
        <v/>
      </c>
      <c r="K36" s="337"/>
      <c r="L36" s="337"/>
      <c r="M36" s="337"/>
      <c r="N36" s="337"/>
    </row>
    <row r="37" spans="1:14" s="108" customFormat="1" ht="25.5">
      <c r="A37" s="1076"/>
      <c r="B37" s="1073"/>
      <c r="C37" s="116"/>
      <c r="D37" s="92"/>
      <c r="E37" s="94">
        <v>35</v>
      </c>
      <c r="F37" s="1048"/>
      <c r="G37" s="1075"/>
      <c r="H37" s="116" t="s">
        <v>332</v>
      </c>
      <c r="I37" s="336"/>
      <c r="J37" s="959" t="str">
        <f t="shared" si="0"/>
        <v/>
      </c>
      <c r="K37" s="337"/>
      <c r="L37" s="337"/>
      <c r="M37" s="337"/>
      <c r="N37" s="337"/>
    </row>
    <row r="38" spans="1:14" s="108" customFormat="1" ht="25.5">
      <c r="A38" s="1076"/>
      <c r="B38" s="1073"/>
      <c r="C38" s="116"/>
      <c r="D38" s="92"/>
      <c r="E38" s="94">
        <v>0</v>
      </c>
      <c r="F38" s="1048"/>
      <c r="G38" s="1075"/>
      <c r="H38" s="116" t="s">
        <v>333</v>
      </c>
      <c r="I38" s="336"/>
      <c r="J38" s="959" t="str">
        <f t="shared" si="0"/>
        <v/>
      </c>
      <c r="K38" s="337"/>
      <c r="L38" s="337"/>
      <c r="M38" s="337"/>
      <c r="N38" s="337"/>
    </row>
    <row r="39" spans="1:14" s="108" customFormat="1" ht="25.5">
      <c r="A39" s="1076"/>
      <c r="B39" s="1073"/>
      <c r="C39" s="116"/>
      <c r="D39" s="92"/>
      <c r="E39" s="94">
        <v>2</v>
      </c>
      <c r="F39" s="1048"/>
      <c r="G39" s="1075"/>
      <c r="H39" s="116" t="s">
        <v>334</v>
      </c>
      <c r="I39" s="336"/>
      <c r="J39" s="959" t="str">
        <f t="shared" si="0"/>
        <v/>
      </c>
      <c r="K39" s="337"/>
      <c r="L39" s="337"/>
      <c r="M39" s="337"/>
      <c r="N39" s="337"/>
    </row>
    <row r="40" spans="1:14" s="108" customFormat="1" ht="25.5">
      <c r="A40" s="1076"/>
      <c r="B40" s="1073"/>
      <c r="C40" s="116"/>
      <c r="D40" s="92"/>
      <c r="E40" s="94">
        <v>0</v>
      </c>
      <c r="F40" s="1048"/>
      <c r="G40" s="1075"/>
      <c r="H40" s="116" t="s">
        <v>335</v>
      </c>
      <c r="I40" s="336"/>
      <c r="J40" s="959" t="str">
        <f t="shared" si="0"/>
        <v/>
      </c>
      <c r="K40" s="337"/>
      <c r="L40" s="337"/>
      <c r="M40" s="337"/>
      <c r="N40" s="337"/>
    </row>
    <row r="41" spans="1:14" s="108" customFormat="1" ht="25.5">
      <c r="A41" s="1076" t="s">
        <v>338</v>
      </c>
      <c r="B41" s="1073"/>
      <c r="C41" s="116" t="s">
        <v>2163</v>
      </c>
      <c r="D41" s="92" t="s">
        <v>1627</v>
      </c>
      <c r="E41" s="1077">
        <f>SUM(E42:E47)</f>
        <v>88</v>
      </c>
      <c r="F41" s="1048"/>
      <c r="G41" s="1075">
        <f>F41*E41</f>
        <v>0</v>
      </c>
      <c r="H41" s="116"/>
      <c r="I41" s="336"/>
      <c r="J41" s="959" t="str">
        <f t="shared" si="0"/>
        <v>CHYBNÁ CENA</v>
      </c>
      <c r="K41" s="337"/>
      <c r="L41" s="337"/>
      <c r="M41" s="337"/>
      <c r="N41" s="337"/>
    </row>
    <row r="42" spans="1:14" s="108" customFormat="1" ht="25.5">
      <c r="A42" s="1076"/>
      <c r="B42" s="1073"/>
      <c r="C42" s="116"/>
      <c r="D42" s="92"/>
      <c r="E42" s="94">
        <v>10</v>
      </c>
      <c r="F42" s="1048"/>
      <c r="G42" s="1075"/>
      <c r="H42" s="116" t="s">
        <v>330</v>
      </c>
      <c r="I42" s="336"/>
      <c r="J42" s="959" t="str">
        <f t="shared" si="0"/>
        <v/>
      </c>
      <c r="K42" s="337"/>
      <c r="L42" s="337"/>
      <c r="M42" s="337"/>
      <c r="N42" s="337"/>
    </row>
    <row r="43" spans="1:14" s="108" customFormat="1" ht="25.5">
      <c r="A43" s="1076"/>
      <c r="B43" s="1073"/>
      <c r="C43" s="116"/>
      <c r="D43" s="92"/>
      <c r="E43" s="94">
        <v>13</v>
      </c>
      <c r="F43" s="1048"/>
      <c r="G43" s="1075"/>
      <c r="H43" s="116" t="s">
        <v>331</v>
      </c>
      <c r="I43" s="336"/>
      <c r="J43" s="959" t="str">
        <f t="shared" si="0"/>
        <v/>
      </c>
      <c r="K43" s="337"/>
      <c r="L43" s="337"/>
      <c r="M43" s="337"/>
      <c r="N43" s="337"/>
    </row>
    <row r="44" spans="1:14" s="108" customFormat="1" ht="25.5">
      <c r="A44" s="1076"/>
      <c r="B44" s="1073"/>
      <c r="C44" s="116"/>
      <c r="D44" s="92"/>
      <c r="E44" s="94">
        <v>12</v>
      </c>
      <c r="F44" s="1048"/>
      <c r="G44" s="1075"/>
      <c r="H44" s="116" t="s">
        <v>332</v>
      </c>
      <c r="I44" s="336"/>
      <c r="J44" s="959" t="str">
        <f t="shared" si="0"/>
        <v/>
      </c>
      <c r="K44" s="337"/>
      <c r="L44" s="337"/>
      <c r="M44" s="337"/>
      <c r="N44" s="337"/>
    </row>
    <row r="45" spans="1:14" s="108" customFormat="1" ht="25.5">
      <c r="A45" s="1076"/>
      <c r="B45" s="1073"/>
      <c r="C45" s="116"/>
      <c r="D45" s="92"/>
      <c r="E45" s="94">
        <v>29</v>
      </c>
      <c r="F45" s="1048"/>
      <c r="G45" s="1075"/>
      <c r="H45" s="116" t="s">
        <v>333</v>
      </c>
      <c r="I45" s="336"/>
      <c r="J45" s="959" t="str">
        <f t="shared" si="0"/>
        <v/>
      </c>
      <c r="K45" s="337"/>
      <c r="L45" s="337"/>
      <c r="M45" s="337"/>
      <c r="N45" s="337"/>
    </row>
    <row r="46" spans="1:14" s="108" customFormat="1" ht="25.5">
      <c r="A46" s="1076"/>
      <c r="B46" s="1073"/>
      <c r="C46" s="116"/>
      <c r="D46" s="92"/>
      <c r="E46" s="94">
        <v>23</v>
      </c>
      <c r="F46" s="1048"/>
      <c r="G46" s="1075"/>
      <c r="H46" s="116" t="s">
        <v>334</v>
      </c>
      <c r="I46" s="336"/>
      <c r="J46" s="959" t="str">
        <f t="shared" si="0"/>
        <v/>
      </c>
      <c r="K46" s="337"/>
      <c r="L46" s="337"/>
      <c r="M46" s="337"/>
      <c r="N46" s="337"/>
    </row>
    <row r="47" spans="1:14" s="108" customFormat="1" ht="25.5">
      <c r="A47" s="1076"/>
      <c r="B47" s="1073"/>
      <c r="C47" s="116"/>
      <c r="D47" s="92"/>
      <c r="E47" s="94">
        <v>1</v>
      </c>
      <c r="F47" s="1048"/>
      <c r="G47" s="1075"/>
      <c r="H47" s="116" t="s">
        <v>335</v>
      </c>
      <c r="I47" s="336"/>
      <c r="J47" s="959" t="str">
        <f t="shared" si="0"/>
        <v/>
      </c>
      <c r="K47" s="337"/>
      <c r="L47" s="337"/>
      <c r="M47" s="337"/>
      <c r="N47" s="337"/>
    </row>
    <row r="48" spans="1:14" s="108" customFormat="1" ht="25.5">
      <c r="A48" s="1076" t="s">
        <v>2164</v>
      </c>
      <c r="B48" s="1073"/>
      <c r="C48" s="116" t="s">
        <v>2165</v>
      </c>
      <c r="D48" s="92" t="s">
        <v>1627</v>
      </c>
      <c r="E48" s="1077">
        <f>SUM(E49:E54)</f>
        <v>268</v>
      </c>
      <c r="F48" s="1048"/>
      <c r="G48" s="1075">
        <f>F48*E48</f>
        <v>0</v>
      </c>
      <c r="H48" s="116"/>
      <c r="I48" s="336"/>
      <c r="J48" s="959" t="str">
        <f t="shared" si="0"/>
        <v>CHYBNÁ CENA</v>
      </c>
      <c r="K48" s="337"/>
      <c r="L48" s="337"/>
      <c r="M48" s="337"/>
      <c r="N48" s="337"/>
    </row>
    <row r="49" spans="1:14" s="108" customFormat="1" ht="25.5">
      <c r="A49" s="1076"/>
      <c r="B49" s="1073"/>
      <c r="C49" s="116"/>
      <c r="D49" s="92"/>
      <c r="E49" s="94">
        <v>53</v>
      </c>
      <c r="F49" s="1048"/>
      <c r="G49" s="1075"/>
      <c r="H49" s="116" t="s">
        <v>330</v>
      </c>
      <c r="I49" s="336"/>
      <c r="J49" s="959" t="str">
        <f t="shared" si="0"/>
        <v/>
      </c>
      <c r="K49" s="337"/>
      <c r="L49" s="337"/>
      <c r="M49" s="337"/>
      <c r="N49" s="337"/>
    </row>
    <row r="50" spans="1:14" s="108" customFormat="1" ht="25.5">
      <c r="A50" s="1076"/>
      <c r="B50" s="1073"/>
      <c r="C50" s="116"/>
      <c r="D50" s="92"/>
      <c r="E50" s="94">
        <v>51</v>
      </c>
      <c r="F50" s="1048"/>
      <c r="G50" s="1075"/>
      <c r="H50" s="116" t="s">
        <v>331</v>
      </c>
      <c r="I50" s="336"/>
      <c r="J50" s="959" t="str">
        <f t="shared" si="0"/>
        <v/>
      </c>
      <c r="K50" s="337"/>
      <c r="L50" s="337"/>
      <c r="M50" s="337"/>
      <c r="N50" s="337"/>
    </row>
    <row r="51" spans="1:14" s="108" customFormat="1" ht="25.5">
      <c r="A51" s="1076"/>
      <c r="B51" s="1073"/>
      <c r="C51" s="116"/>
      <c r="D51" s="92"/>
      <c r="E51" s="94">
        <v>96</v>
      </c>
      <c r="F51" s="1048"/>
      <c r="G51" s="1075"/>
      <c r="H51" s="116" t="s">
        <v>332</v>
      </c>
      <c r="I51" s="336"/>
      <c r="J51" s="959" t="str">
        <f t="shared" si="0"/>
        <v/>
      </c>
      <c r="K51" s="337"/>
      <c r="L51" s="337"/>
      <c r="M51" s="337"/>
      <c r="N51" s="337"/>
    </row>
    <row r="52" spans="1:14" s="108" customFormat="1" ht="25.5">
      <c r="A52" s="1076"/>
      <c r="B52" s="1073"/>
      <c r="C52" s="116"/>
      <c r="D52" s="92"/>
      <c r="E52" s="94">
        <v>33</v>
      </c>
      <c r="F52" s="1048"/>
      <c r="G52" s="1075"/>
      <c r="H52" s="116" t="s">
        <v>333</v>
      </c>
      <c r="I52" s="336"/>
      <c r="J52" s="959" t="str">
        <f t="shared" si="0"/>
        <v/>
      </c>
      <c r="K52" s="337"/>
      <c r="L52" s="337"/>
      <c r="M52" s="337"/>
      <c r="N52" s="337"/>
    </row>
    <row r="53" spans="1:14" s="108" customFormat="1" ht="25.5">
      <c r="A53" s="1076"/>
      <c r="B53" s="1073"/>
      <c r="C53" s="116"/>
      <c r="D53" s="92"/>
      <c r="E53" s="94">
        <v>29</v>
      </c>
      <c r="F53" s="1048"/>
      <c r="G53" s="1075"/>
      <c r="H53" s="116" t="s">
        <v>334</v>
      </c>
      <c r="I53" s="336"/>
      <c r="J53" s="959" t="str">
        <f t="shared" si="0"/>
        <v/>
      </c>
      <c r="K53" s="337"/>
      <c r="L53" s="337"/>
      <c r="M53" s="337"/>
      <c r="N53" s="337"/>
    </row>
    <row r="54" spans="1:14" s="108" customFormat="1" ht="25.5">
      <c r="A54" s="1076"/>
      <c r="B54" s="1073"/>
      <c r="C54" s="116"/>
      <c r="D54" s="92"/>
      <c r="E54" s="94">
        <v>6</v>
      </c>
      <c r="F54" s="1048"/>
      <c r="G54" s="1075"/>
      <c r="H54" s="116" t="s">
        <v>335</v>
      </c>
      <c r="I54" s="336"/>
      <c r="J54" s="959" t="str">
        <f t="shared" si="0"/>
        <v/>
      </c>
      <c r="K54" s="337"/>
      <c r="L54" s="337"/>
      <c r="M54" s="337"/>
      <c r="N54" s="337"/>
    </row>
    <row r="55" spans="1:14" s="108" customFormat="1" ht="38.25">
      <c r="A55" s="1076" t="s">
        <v>2166</v>
      </c>
      <c r="B55" s="1073"/>
      <c r="C55" s="116" t="s">
        <v>2167</v>
      </c>
      <c r="D55" s="92" t="s">
        <v>1627</v>
      </c>
      <c r="E55" s="1077">
        <f>SUM(E56:E61)</f>
        <v>10</v>
      </c>
      <c r="F55" s="1048"/>
      <c r="G55" s="1075">
        <f>F55*E55</f>
        <v>0</v>
      </c>
      <c r="H55" s="116"/>
      <c r="I55" s="336"/>
      <c r="J55" s="959" t="str">
        <f t="shared" si="0"/>
        <v>CHYBNÁ CENA</v>
      </c>
      <c r="K55" s="337"/>
      <c r="L55" s="337"/>
      <c r="M55" s="337"/>
      <c r="N55" s="337"/>
    </row>
    <row r="56" spans="1:14" s="108" customFormat="1" ht="25.5">
      <c r="A56" s="1076"/>
      <c r="B56" s="1073"/>
      <c r="C56" s="116"/>
      <c r="D56" s="92"/>
      <c r="E56" s="94">
        <v>9</v>
      </c>
      <c r="F56" s="1048"/>
      <c r="G56" s="1075"/>
      <c r="H56" s="116" t="s">
        <v>330</v>
      </c>
      <c r="I56" s="336"/>
      <c r="J56" s="959" t="str">
        <f t="shared" si="0"/>
        <v/>
      </c>
      <c r="K56" s="337"/>
      <c r="L56" s="337"/>
      <c r="M56" s="337"/>
      <c r="N56" s="337"/>
    </row>
    <row r="57" spans="1:14" s="108" customFormat="1" ht="25.5">
      <c r="A57" s="1076"/>
      <c r="B57" s="1073"/>
      <c r="C57" s="116"/>
      <c r="D57" s="92"/>
      <c r="E57" s="94">
        <v>0</v>
      </c>
      <c r="F57" s="1048"/>
      <c r="G57" s="1075"/>
      <c r="H57" s="116" t="s">
        <v>331</v>
      </c>
      <c r="I57" s="336"/>
      <c r="J57" s="959" t="str">
        <f t="shared" si="0"/>
        <v/>
      </c>
      <c r="K57" s="337"/>
      <c r="L57" s="337"/>
      <c r="M57" s="337"/>
      <c r="N57" s="337"/>
    </row>
    <row r="58" spans="1:14" s="108" customFormat="1" ht="25.5">
      <c r="A58" s="1076"/>
      <c r="B58" s="1073"/>
      <c r="C58" s="116"/>
      <c r="D58" s="92"/>
      <c r="E58" s="94">
        <v>0</v>
      </c>
      <c r="F58" s="1048"/>
      <c r="G58" s="1075"/>
      <c r="H58" s="116" t="s">
        <v>332</v>
      </c>
      <c r="I58" s="336"/>
      <c r="J58" s="959" t="str">
        <f t="shared" si="0"/>
        <v/>
      </c>
      <c r="K58" s="337"/>
      <c r="L58" s="337"/>
      <c r="M58" s="337"/>
      <c r="N58" s="337"/>
    </row>
    <row r="59" spans="1:14" s="108" customFormat="1" ht="25.5">
      <c r="A59" s="1076"/>
      <c r="B59" s="1073"/>
      <c r="C59" s="116"/>
      <c r="D59" s="92"/>
      <c r="E59" s="94">
        <v>0</v>
      </c>
      <c r="F59" s="1048"/>
      <c r="G59" s="1075"/>
      <c r="H59" s="116" t="s">
        <v>333</v>
      </c>
      <c r="I59" s="336"/>
      <c r="J59" s="959" t="str">
        <f t="shared" si="0"/>
        <v/>
      </c>
      <c r="K59" s="337"/>
      <c r="L59" s="337"/>
      <c r="M59" s="337"/>
      <c r="N59" s="337"/>
    </row>
    <row r="60" spans="1:14" s="108" customFormat="1" ht="25.5">
      <c r="A60" s="1076"/>
      <c r="B60" s="1073"/>
      <c r="C60" s="116"/>
      <c r="D60" s="92"/>
      <c r="E60" s="94">
        <v>0</v>
      </c>
      <c r="F60" s="1048"/>
      <c r="G60" s="1075"/>
      <c r="H60" s="116" t="s">
        <v>334</v>
      </c>
      <c r="I60" s="336"/>
      <c r="J60" s="959" t="str">
        <f t="shared" si="0"/>
        <v/>
      </c>
      <c r="K60" s="337"/>
      <c r="L60" s="337"/>
      <c r="M60" s="337"/>
      <c r="N60" s="337"/>
    </row>
    <row r="61" spans="1:14" s="108" customFormat="1" ht="25.5">
      <c r="A61" s="1076"/>
      <c r="B61" s="1073"/>
      <c r="C61" s="116"/>
      <c r="D61" s="92"/>
      <c r="E61" s="94">
        <v>1</v>
      </c>
      <c r="F61" s="1048"/>
      <c r="G61" s="1075"/>
      <c r="H61" s="116" t="s">
        <v>335</v>
      </c>
      <c r="I61" s="336"/>
      <c r="J61" s="959" t="str">
        <f t="shared" si="0"/>
        <v/>
      </c>
      <c r="K61" s="337"/>
      <c r="L61" s="337"/>
      <c r="M61" s="337"/>
      <c r="N61" s="337"/>
    </row>
    <row r="62" spans="1:14" s="108" customFormat="1" ht="25.5">
      <c r="A62" s="1076" t="s">
        <v>2168</v>
      </c>
      <c r="B62" s="1073"/>
      <c r="C62" s="116" t="s">
        <v>2169</v>
      </c>
      <c r="D62" s="92" t="s">
        <v>1627</v>
      </c>
      <c r="E62" s="1077">
        <f>SUM(E63:E68)</f>
        <v>231</v>
      </c>
      <c r="F62" s="1048"/>
      <c r="G62" s="1075">
        <f>F62*E62</f>
        <v>0</v>
      </c>
      <c r="H62" s="116"/>
      <c r="I62" s="336"/>
      <c r="J62" s="959" t="str">
        <f t="shared" si="0"/>
        <v>CHYBNÁ CENA</v>
      </c>
      <c r="K62" s="337"/>
      <c r="L62" s="337"/>
      <c r="M62" s="337"/>
      <c r="N62" s="337"/>
    </row>
    <row r="63" spans="1:14" s="108" customFormat="1" ht="25.5">
      <c r="A63" s="1076"/>
      <c r="B63" s="1073"/>
      <c r="C63" s="116"/>
      <c r="D63" s="92"/>
      <c r="E63" s="94">
        <v>10</v>
      </c>
      <c r="F63" s="1048"/>
      <c r="G63" s="1075"/>
      <c r="H63" s="116" t="s">
        <v>330</v>
      </c>
      <c r="I63" s="336"/>
      <c r="J63" s="959" t="str">
        <f t="shared" si="0"/>
        <v/>
      </c>
      <c r="K63" s="337"/>
      <c r="L63" s="337"/>
      <c r="M63" s="337"/>
      <c r="N63" s="337"/>
    </row>
    <row r="64" spans="1:14" s="108" customFormat="1" ht="25.5">
      <c r="A64" s="1076"/>
      <c r="B64" s="1073"/>
      <c r="C64" s="116"/>
      <c r="D64" s="92"/>
      <c r="E64" s="94">
        <v>63</v>
      </c>
      <c r="F64" s="1048"/>
      <c r="G64" s="1075"/>
      <c r="H64" s="116" t="s">
        <v>331</v>
      </c>
      <c r="I64" s="336"/>
      <c r="J64" s="959" t="str">
        <f t="shared" si="0"/>
        <v/>
      </c>
      <c r="K64" s="337"/>
      <c r="L64" s="337"/>
      <c r="M64" s="337"/>
      <c r="N64" s="337"/>
    </row>
    <row r="65" spans="1:14" s="108" customFormat="1" ht="25.5">
      <c r="A65" s="1076"/>
      <c r="B65" s="1073"/>
      <c r="C65" s="116"/>
      <c r="D65" s="92"/>
      <c r="E65" s="94">
        <v>50</v>
      </c>
      <c r="F65" s="1048"/>
      <c r="G65" s="1075"/>
      <c r="H65" s="116" t="s">
        <v>332</v>
      </c>
      <c r="I65" s="336"/>
      <c r="J65" s="959" t="str">
        <f t="shared" si="0"/>
        <v/>
      </c>
      <c r="K65" s="337"/>
      <c r="L65" s="337"/>
      <c r="M65" s="337"/>
      <c r="N65" s="337"/>
    </row>
    <row r="66" spans="1:14" s="108" customFormat="1" ht="25.5">
      <c r="A66" s="1076"/>
      <c r="B66" s="1073"/>
      <c r="C66" s="116"/>
      <c r="D66" s="92"/>
      <c r="E66" s="94">
        <v>47</v>
      </c>
      <c r="F66" s="1048"/>
      <c r="G66" s="1075"/>
      <c r="H66" s="116" t="s">
        <v>333</v>
      </c>
      <c r="I66" s="336"/>
      <c r="J66" s="959" t="str">
        <f t="shared" si="0"/>
        <v/>
      </c>
      <c r="K66" s="337"/>
      <c r="L66" s="337"/>
      <c r="M66" s="337"/>
      <c r="N66" s="337"/>
    </row>
    <row r="67" spans="1:14" s="108" customFormat="1" ht="25.5">
      <c r="A67" s="1076"/>
      <c r="B67" s="1073"/>
      <c r="C67" s="116"/>
      <c r="D67" s="92"/>
      <c r="E67" s="94">
        <v>59</v>
      </c>
      <c r="F67" s="1048"/>
      <c r="G67" s="1075"/>
      <c r="H67" s="116" t="s">
        <v>334</v>
      </c>
      <c r="I67" s="336"/>
      <c r="J67" s="959" t="str">
        <f t="shared" si="0"/>
        <v/>
      </c>
      <c r="K67" s="337"/>
      <c r="L67" s="337"/>
      <c r="M67" s="337"/>
      <c r="N67" s="337"/>
    </row>
    <row r="68" spans="1:14" s="108" customFormat="1" ht="25.5">
      <c r="A68" s="1076"/>
      <c r="B68" s="1073"/>
      <c r="C68" s="116"/>
      <c r="D68" s="92"/>
      <c r="E68" s="94">
        <v>2</v>
      </c>
      <c r="F68" s="1048"/>
      <c r="G68" s="1075"/>
      <c r="H68" s="116" t="s">
        <v>335</v>
      </c>
      <c r="I68" s="336"/>
      <c r="J68" s="959" t="str">
        <f t="shared" si="0"/>
        <v/>
      </c>
      <c r="K68" s="337"/>
      <c r="L68" s="337"/>
      <c r="M68" s="337"/>
      <c r="N68" s="337"/>
    </row>
    <row r="69" spans="1:14" s="108" customFormat="1" ht="38.25">
      <c r="A69" s="1076" t="s">
        <v>2170</v>
      </c>
      <c r="B69" s="1073"/>
      <c r="C69" s="116" t="s">
        <v>218</v>
      </c>
      <c r="D69" s="92" t="s">
        <v>1627</v>
      </c>
      <c r="E69" s="1077">
        <f>SUM(E70:E75)</f>
        <v>222</v>
      </c>
      <c r="F69" s="1048"/>
      <c r="G69" s="1075">
        <f>F69*E69</f>
        <v>0</v>
      </c>
      <c r="H69" s="116"/>
      <c r="I69" s="336"/>
      <c r="J69" s="959" t="str">
        <f t="shared" si="0"/>
        <v>CHYBNÁ CENA</v>
      </c>
      <c r="K69" s="337"/>
      <c r="L69" s="337"/>
      <c r="M69" s="337"/>
      <c r="N69" s="337"/>
    </row>
    <row r="70" spans="1:14" s="108" customFormat="1" ht="25.5">
      <c r="A70" s="1076"/>
      <c r="B70" s="1073"/>
      <c r="C70" s="116"/>
      <c r="D70" s="92"/>
      <c r="E70" s="94">
        <v>20</v>
      </c>
      <c r="F70" s="1048"/>
      <c r="G70" s="1075"/>
      <c r="H70" s="116" t="s">
        <v>330</v>
      </c>
      <c r="I70" s="336"/>
      <c r="J70" s="959" t="str">
        <f aca="true" t="shared" si="2" ref="J70:J133">IF((ISBLANK(D70)),"",IF(G70&lt;=0,"CHYBNÁ CENA",""))</f>
        <v/>
      </c>
      <c r="K70" s="337"/>
      <c r="L70" s="337"/>
      <c r="M70" s="337"/>
      <c r="N70" s="337"/>
    </row>
    <row r="71" spans="1:14" s="108" customFormat="1" ht="25.5">
      <c r="A71" s="1076"/>
      <c r="B71" s="1073"/>
      <c r="C71" s="116"/>
      <c r="D71" s="92"/>
      <c r="E71" s="94">
        <v>40</v>
      </c>
      <c r="F71" s="1048"/>
      <c r="G71" s="1075"/>
      <c r="H71" s="116" t="s">
        <v>331</v>
      </c>
      <c r="I71" s="336"/>
      <c r="J71" s="959" t="str">
        <f t="shared" si="2"/>
        <v/>
      </c>
      <c r="K71" s="337"/>
      <c r="L71" s="337"/>
      <c r="M71" s="337"/>
      <c r="N71" s="337"/>
    </row>
    <row r="72" spans="1:14" ht="25.5">
      <c r="A72" s="1076"/>
      <c r="B72" s="1073"/>
      <c r="C72" s="116"/>
      <c r="D72" s="92"/>
      <c r="E72" s="94">
        <v>38</v>
      </c>
      <c r="F72" s="1048"/>
      <c r="G72" s="1075"/>
      <c r="H72" s="116" t="s">
        <v>332</v>
      </c>
      <c r="I72" s="336"/>
      <c r="J72" s="959" t="str">
        <f t="shared" si="2"/>
        <v/>
      </c>
      <c r="K72" s="215"/>
      <c r="L72" s="338"/>
      <c r="M72" s="338"/>
      <c r="N72" s="338"/>
    </row>
    <row r="73" spans="1:14" ht="25.5">
      <c r="A73" s="1076"/>
      <c r="B73" s="1073"/>
      <c r="C73" s="116"/>
      <c r="D73" s="92"/>
      <c r="E73" s="94">
        <v>64</v>
      </c>
      <c r="F73" s="1048"/>
      <c r="G73" s="1075"/>
      <c r="H73" s="116" t="s">
        <v>333</v>
      </c>
      <c r="I73" s="336"/>
      <c r="J73" s="959" t="str">
        <f t="shared" si="2"/>
        <v/>
      </c>
      <c r="K73" s="215"/>
      <c r="L73" s="338"/>
      <c r="M73" s="338"/>
      <c r="N73" s="338"/>
    </row>
    <row r="74" spans="1:14" ht="25.5">
      <c r="A74" s="1076"/>
      <c r="B74" s="1073"/>
      <c r="C74" s="116"/>
      <c r="D74" s="92"/>
      <c r="E74" s="94">
        <v>59</v>
      </c>
      <c r="F74" s="1048"/>
      <c r="G74" s="1075"/>
      <c r="H74" s="116" t="s">
        <v>334</v>
      </c>
      <c r="I74" s="336"/>
      <c r="J74" s="959" t="str">
        <f t="shared" si="2"/>
        <v/>
      </c>
      <c r="K74" s="215"/>
      <c r="L74" s="338"/>
      <c r="M74" s="338"/>
      <c r="N74" s="338"/>
    </row>
    <row r="75" spans="1:14" ht="25.5">
      <c r="A75" s="1076"/>
      <c r="B75" s="1073"/>
      <c r="C75" s="116"/>
      <c r="D75" s="92"/>
      <c r="E75" s="94">
        <v>1</v>
      </c>
      <c r="F75" s="1048"/>
      <c r="G75" s="1075"/>
      <c r="H75" s="116" t="s">
        <v>335</v>
      </c>
      <c r="I75" s="336"/>
      <c r="J75" s="959" t="str">
        <f t="shared" si="2"/>
        <v/>
      </c>
      <c r="K75" s="215"/>
      <c r="L75" s="338"/>
      <c r="M75" s="338"/>
      <c r="N75" s="338"/>
    </row>
    <row r="76" spans="1:14" ht="25.5">
      <c r="A76" s="1076" t="s">
        <v>219</v>
      </c>
      <c r="B76" s="1073"/>
      <c r="C76" s="116" t="s">
        <v>220</v>
      </c>
      <c r="D76" s="92" t="s">
        <v>1627</v>
      </c>
      <c r="E76" s="1077">
        <f>SUM(E77:E82)</f>
        <v>35</v>
      </c>
      <c r="F76" s="1048"/>
      <c r="G76" s="1075">
        <f>F76*E76</f>
        <v>0</v>
      </c>
      <c r="H76" s="116"/>
      <c r="I76" s="336"/>
      <c r="J76" s="959" t="str">
        <f t="shared" si="2"/>
        <v>CHYBNÁ CENA</v>
      </c>
      <c r="K76" s="215"/>
      <c r="L76" s="338"/>
      <c r="M76" s="338"/>
      <c r="N76" s="338"/>
    </row>
    <row r="77" spans="1:14" ht="25.5">
      <c r="A77" s="1076"/>
      <c r="B77" s="1073"/>
      <c r="C77" s="116"/>
      <c r="D77" s="92"/>
      <c r="E77" s="94">
        <v>0</v>
      </c>
      <c r="F77" s="1048"/>
      <c r="G77" s="1075"/>
      <c r="H77" s="116" t="s">
        <v>330</v>
      </c>
      <c r="I77" s="336"/>
      <c r="J77" s="959" t="str">
        <f t="shared" si="2"/>
        <v/>
      </c>
      <c r="K77" s="215"/>
      <c r="L77" s="338"/>
      <c r="M77" s="338"/>
      <c r="N77" s="338"/>
    </row>
    <row r="78" spans="1:14" ht="25.5">
      <c r="A78" s="1076"/>
      <c r="B78" s="1073"/>
      <c r="C78" s="116"/>
      <c r="D78" s="92"/>
      <c r="E78" s="94">
        <v>22</v>
      </c>
      <c r="F78" s="1048"/>
      <c r="G78" s="1075"/>
      <c r="H78" s="116" t="s">
        <v>331</v>
      </c>
      <c r="I78" s="336"/>
      <c r="J78" s="959" t="str">
        <f t="shared" si="2"/>
        <v/>
      </c>
      <c r="K78" s="215"/>
      <c r="L78" s="338"/>
      <c r="M78" s="338"/>
      <c r="N78" s="338"/>
    </row>
    <row r="79" spans="1:14" ht="25.5">
      <c r="A79" s="1076"/>
      <c r="B79" s="1073"/>
      <c r="C79" s="116"/>
      <c r="D79" s="92"/>
      <c r="E79" s="94">
        <v>7</v>
      </c>
      <c r="F79" s="1048"/>
      <c r="G79" s="1075"/>
      <c r="H79" s="116" t="s">
        <v>332</v>
      </c>
      <c r="I79" s="336"/>
      <c r="J79" s="959" t="str">
        <f t="shared" si="2"/>
        <v/>
      </c>
      <c r="K79" s="215"/>
      <c r="L79" s="338"/>
      <c r="M79" s="338"/>
      <c r="N79" s="338"/>
    </row>
    <row r="80" spans="1:14" ht="25.5">
      <c r="A80" s="1076"/>
      <c r="B80" s="1073"/>
      <c r="C80" s="116"/>
      <c r="D80" s="92"/>
      <c r="E80" s="94">
        <v>2</v>
      </c>
      <c r="F80" s="1048"/>
      <c r="G80" s="1075"/>
      <c r="H80" s="116" t="s">
        <v>333</v>
      </c>
      <c r="I80" s="336"/>
      <c r="J80" s="959" t="str">
        <f t="shared" si="2"/>
        <v/>
      </c>
      <c r="K80" s="215"/>
      <c r="L80" s="338"/>
      <c r="M80" s="338"/>
      <c r="N80" s="338"/>
    </row>
    <row r="81" spans="1:14" ht="25.5">
      <c r="A81" s="1076"/>
      <c r="B81" s="1073"/>
      <c r="C81" s="116"/>
      <c r="D81" s="92"/>
      <c r="E81" s="94">
        <v>4</v>
      </c>
      <c r="F81" s="1048"/>
      <c r="G81" s="1075"/>
      <c r="H81" s="116" t="s">
        <v>334</v>
      </c>
      <c r="I81" s="336"/>
      <c r="J81" s="959" t="str">
        <f t="shared" si="2"/>
        <v/>
      </c>
      <c r="K81" s="215"/>
      <c r="L81" s="338"/>
      <c r="M81" s="338"/>
      <c r="N81" s="338"/>
    </row>
    <row r="82" spans="1:14" ht="25.5">
      <c r="A82" s="1076"/>
      <c r="B82" s="1073"/>
      <c r="C82" s="116"/>
      <c r="D82" s="92"/>
      <c r="E82" s="94">
        <v>0</v>
      </c>
      <c r="F82" s="1048"/>
      <c r="G82" s="1075"/>
      <c r="H82" s="116" t="s">
        <v>335</v>
      </c>
      <c r="I82" s="336"/>
      <c r="J82" s="959" t="str">
        <f t="shared" si="2"/>
        <v/>
      </c>
      <c r="K82" s="215"/>
      <c r="L82" s="338"/>
      <c r="M82" s="338"/>
      <c r="N82" s="338"/>
    </row>
    <row r="83" spans="1:14" ht="38.25">
      <c r="A83" s="1076" t="s">
        <v>221</v>
      </c>
      <c r="B83" s="1073"/>
      <c r="C83" s="116" t="s">
        <v>222</v>
      </c>
      <c r="D83" s="92" t="s">
        <v>1627</v>
      </c>
      <c r="E83" s="1077">
        <f>SUM(E84:E89)</f>
        <v>69</v>
      </c>
      <c r="F83" s="1048"/>
      <c r="G83" s="1075">
        <f>F83*E83</f>
        <v>0</v>
      </c>
      <c r="H83" s="116"/>
      <c r="I83" s="336"/>
      <c r="J83" s="959" t="str">
        <f t="shared" si="2"/>
        <v>CHYBNÁ CENA</v>
      </c>
      <c r="K83" s="215"/>
      <c r="L83" s="338"/>
      <c r="M83" s="338"/>
      <c r="N83" s="338"/>
    </row>
    <row r="84" spans="1:14" ht="25.5">
      <c r="A84" s="1076"/>
      <c r="B84" s="1073"/>
      <c r="C84" s="116"/>
      <c r="D84" s="92"/>
      <c r="E84" s="94">
        <v>2</v>
      </c>
      <c r="F84" s="1048"/>
      <c r="G84" s="1075"/>
      <c r="H84" s="116" t="s">
        <v>330</v>
      </c>
      <c r="I84" s="336"/>
      <c r="J84" s="959" t="str">
        <f t="shared" si="2"/>
        <v/>
      </c>
      <c r="K84" s="215"/>
      <c r="L84" s="338"/>
      <c r="M84" s="338"/>
      <c r="N84" s="338"/>
    </row>
    <row r="85" spans="1:14" ht="25.5">
      <c r="A85" s="1076"/>
      <c r="B85" s="1073"/>
      <c r="C85" s="116"/>
      <c r="D85" s="92"/>
      <c r="E85" s="94">
        <v>30</v>
      </c>
      <c r="F85" s="1048"/>
      <c r="G85" s="1075"/>
      <c r="H85" s="116" t="s">
        <v>331</v>
      </c>
      <c r="I85" s="336"/>
      <c r="J85" s="959" t="str">
        <f t="shared" si="2"/>
        <v/>
      </c>
      <c r="K85" s="215"/>
      <c r="L85" s="338"/>
      <c r="M85" s="338"/>
      <c r="N85" s="338"/>
    </row>
    <row r="86" spans="1:14" ht="25.5">
      <c r="A86" s="1076"/>
      <c r="B86" s="1073"/>
      <c r="C86" s="116"/>
      <c r="D86" s="92"/>
      <c r="E86" s="94">
        <v>20</v>
      </c>
      <c r="F86" s="1048"/>
      <c r="G86" s="1075"/>
      <c r="H86" s="116" t="s">
        <v>332</v>
      </c>
      <c r="I86" s="336"/>
      <c r="J86" s="959" t="str">
        <f t="shared" si="2"/>
        <v/>
      </c>
      <c r="K86" s="339"/>
      <c r="L86" s="338"/>
      <c r="M86" s="338"/>
      <c r="N86" s="338"/>
    </row>
    <row r="87" spans="1:14" ht="25.5">
      <c r="A87" s="1076"/>
      <c r="B87" s="1073"/>
      <c r="C87" s="116"/>
      <c r="D87" s="92"/>
      <c r="E87" s="94">
        <v>6</v>
      </c>
      <c r="F87" s="1048"/>
      <c r="G87" s="1075"/>
      <c r="H87" s="116" t="s">
        <v>333</v>
      </c>
      <c r="I87" s="336"/>
      <c r="J87" s="959" t="str">
        <f t="shared" si="2"/>
        <v/>
      </c>
      <c r="K87" s="215"/>
      <c r="L87" s="340"/>
      <c r="M87" s="340"/>
      <c r="N87" s="340"/>
    </row>
    <row r="88" spans="1:14" ht="25.5">
      <c r="A88" s="1076"/>
      <c r="B88" s="1073"/>
      <c r="C88" s="116"/>
      <c r="D88" s="92"/>
      <c r="E88" s="94">
        <v>11</v>
      </c>
      <c r="F88" s="1048"/>
      <c r="G88" s="1075"/>
      <c r="H88" s="116" t="s">
        <v>334</v>
      </c>
      <c r="I88" s="336"/>
      <c r="J88" s="959" t="str">
        <f t="shared" si="2"/>
        <v/>
      </c>
      <c r="K88" s="339"/>
      <c r="L88" s="338"/>
      <c r="M88" s="338"/>
      <c r="N88" s="338"/>
    </row>
    <row r="89" spans="1:14" ht="25.5">
      <c r="A89" s="1076"/>
      <c r="B89" s="1073"/>
      <c r="C89" s="116"/>
      <c r="D89" s="92"/>
      <c r="E89" s="94">
        <v>0</v>
      </c>
      <c r="F89" s="1048"/>
      <c r="G89" s="1075"/>
      <c r="H89" s="116" t="s">
        <v>335</v>
      </c>
      <c r="I89" s="336"/>
      <c r="J89" s="959" t="str">
        <f t="shared" si="2"/>
        <v/>
      </c>
      <c r="K89" s="339"/>
      <c r="L89" s="338"/>
      <c r="M89" s="338"/>
      <c r="N89" s="338"/>
    </row>
    <row r="90" spans="1:14" ht="25.5">
      <c r="A90" s="1076" t="s">
        <v>223</v>
      </c>
      <c r="B90" s="1073"/>
      <c r="C90" s="116" t="s">
        <v>224</v>
      </c>
      <c r="D90" s="92" t="s">
        <v>1627</v>
      </c>
      <c r="E90" s="1077">
        <f>SUM(E91:E96)</f>
        <v>177</v>
      </c>
      <c r="F90" s="1048"/>
      <c r="G90" s="1075">
        <f>F90*E90</f>
        <v>0</v>
      </c>
      <c r="H90" s="116"/>
      <c r="I90" s="336"/>
      <c r="J90" s="959" t="str">
        <f t="shared" si="2"/>
        <v>CHYBNÁ CENA</v>
      </c>
      <c r="K90" s="339"/>
      <c r="L90" s="338"/>
      <c r="M90" s="338"/>
      <c r="N90" s="338"/>
    </row>
    <row r="91" spans="1:14" ht="25.5">
      <c r="A91" s="1076"/>
      <c r="B91" s="1073"/>
      <c r="C91" s="116"/>
      <c r="D91" s="92"/>
      <c r="E91" s="94">
        <v>14</v>
      </c>
      <c r="F91" s="1048"/>
      <c r="G91" s="1075"/>
      <c r="H91" s="116" t="s">
        <v>225</v>
      </c>
      <c r="I91" s="336"/>
      <c r="J91" s="959" t="str">
        <f t="shared" si="2"/>
        <v/>
      </c>
      <c r="K91" s="339"/>
      <c r="L91" s="338"/>
      <c r="M91" s="338"/>
      <c r="N91" s="338"/>
    </row>
    <row r="92" spans="1:14" ht="25.5">
      <c r="A92" s="1076"/>
      <c r="B92" s="1073"/>
      <c r="C92" s="116"/>
      <c r="D92" s="92"/>
      <c r="E92" s="94">
        <v>59</v>
      </c>
      <c r="F92" s="1048"/>
      <c r="G92" s="1075"/>
      <c r="H92" s="116" t="s">
        <v>226</v>
      </c>
      <c r="I92" s="336"/>
      <c r="J92" s="959" t="str">
        <f t="shared" si="2"/>
        <v/>
      </c>
      <c r="K92" s="339"/>
      <c r="L92" s="338"/>
      <c r="M92" s="338"/>
      <c r="N92" s="338"/>
    </row>
    <row r="93" spans="1:14" ht="25.5">
      <c r="A93" s="1076"/>
      <c r="B93" s="1073"/>
      <c r="C93" s="116"/>
      <c r="D93" s="92"/>
      <c r="E93" s="94">
        <v>43</v>
      </c>
      <c r="F93" s="1048"/>
      <c r="G93" s="1075"/>
      <c r="H93" s="116" t="s">
        <v>227</v>
      </c>
      <c r="I93" s="336"/>
      <c r="J93" s="959" t="str">
        <f t="shared" si="2"/>
        <v/>
      </c>
      <c r="K93" s="339"/>
      <c r="L93" s="338"/>
      <c r="M93" s="338"/>
      <c r="N93" s="338"/>
    </row>
    <row r="94" spans="1:14" ht="25.5">
      <c r="A94" s="1076"/>
      <c r="B94" s="1073"/>
      <c r="C94" s="116"/>
      <c r="D94" s="92"/>
      <c r="E94" s="94">
        <v>26</v>
      </c>
      <c r="F94" s="1048"/>
      <c r="G94" s="1075"/>
      <c r="H94" s="116" t="s">
        <v>228</v>
      </c>
      <c r="I94" s="336"/>
      <c r="J94" s="959" t="str">
        <f t="shared" si="2"/>
        <v/>
      </c>
      <c r="K94" s="339"/>
      <c r="L94" s="338"/>
      <c r="M94" s="338"/>
      <c r="N94" s="338"/>
    </row>
    <row r="95" spans="1:14" ht="25.5">
      <c r="A95" s="1076"/>
      <c r="B95" s="1073"/>
      <c r="C95" s="116"/>
      <c r="D95" s="92"/>
      <c r="E95" s="94">
        <v>30</v>
      </c>
      <c r="F95" s="1048"/>
      <c r="G95" s="1075"/>
      <c r="H95" s="116" t="s">
        <v>229</v>
      </c>
      <c r="I95" s="336"/>
      <c r="J95" s="959" t="str">
        <f t="shared" si="2"/>
        <v/>
      </c>
      <c r="K95" s="339"/>
      <c r="L95" s="338"/>
      <c r="M95" s="338"/>
      <c r="N95" s="338"/>
    </row>
    <row r="96" spans="1:14" ht="25.5">
      <c r="A96" s="1076"/>
      <c r="B96" s="1073"/>
      <c r="C96" s="116"/>
      <c r="D96" s="92"/>
      <c r="E96" s="94">
        <v>5</v>
      </c>
      <c r="F96" s="1048"/>
      <c r="G96" s="1075"/>
      <c r="H96" s="116" t="s">
        <v>230</v>
      </c>
      <c r="I96" s="336"/>
      <c r="J96" s="959" t="str">
        <f t="shared" si="2"/>
        <v/>
      </c>
      <c r="K96" s="339"/>
      <c r="L96" s="338"/>
      <c r="M96" s="338"/>
      <c r="N96" s="338"/>
    </row>
    <row r="97" spans="1:14" ht="12.75">
      <c r="A97" s="1076" t="s">
        <v>231</v>
      </c>
      <c r="B97" s="1073"/>
      <c r="C97" s="116" t="s">
        <v>2098</v>
      </c>
      <c r="D97" s="92"/>
      <c r="E97" s="94"/>
      <c r="F97" s="1048"/>
      <c r="G97" s="1075"/>
      <c r="H97" s="116"/>
      <c r="I97" s="336"/>
      <c r="J97" s="959" t="str">
        <f t="shared" si="2"/>
        <v/>
      </c>
      <c r="K97" s="339"/>
      <c r="L97" s="338"/>
      <c r="M97" s="338"/>
      <c r="N97" s="338"/>
    </row>
    <row r="98" spans="1:14" ht="25.5">
      <c r="A98" s="1076" t="s">
        <v>232</v>
      </c>
      <c r="B98" s="1073"/>
      <c r="C98" s="116" t="s">
        <v>233</v>
      </c>
      <c r="D98" s="92" t="s">
        <v>1627</v>
      </c>
      <c r="E98" s="1077">
        <f>SUM(E99:E104)</f>
        <v>55</v>
      </c>
      <c r="F98" s="1048"/>
      <c r="G98" s="1075">
        <f>F98*E98</f>
        <v>0</v>
      </c>
      <c r="H98" s="116"/>
      <c r="I98" s="336"/>
      <c r="J98" s="959" t="str">
        <f t="shared" si="2"/>
        <v>CHYBNÁ CENA</v>
      </c>
      <c r="K98" s="339"/>
      <c r="L98" s="338"/>
      <c r="M98" s="338"/>
      <c r="N98" s="338"/>
    </row>
    <row r="99" spans="1:14" ht="25.5">
      <c r="A99" s="1076"/>
      <c r="B99" s="1073"/>
      <c r="C99" s="116"/>
      <c r="D99" s="92"/>
      <c r="E99" s="94">
        <v>9</v>
      </c>
      <c r="F99" s="1048"/>
      <c r="G99" s="1075"/>
      <c r="H99" s="116" t="s">
        <v>225</v>
      </c>
      <c r="I99" s="336"/>
      <c r="J99" s="959" t="str">
        <f t="shared" si="2"/>
        <v/>
      </c>
      <c r="K99" s="339"/>
      <c r="L99" s="338"/>
      <c r="M99" s="338"/>
      <c r="N99" s="338"/>
    </row>
    <row r="100" spans="1:14" ht="25.5">
      <c r="A100" s="1076"/>
      <c r="B100" s="1073"/>
      <c r="C100" s="116"/>
      <c r="D100" s="92"/>
      <c r="E100" s="94">
        <v>15</v>
      </c>
      <c r="F100" s="1048"/>
      <c r="G100" s="1075"/>
      <c r="H100" s="116" t="s">
        <v>226</v>
      </c>
      <c r="I100" s="336"/>
      <c r="J100" s="959" t="str">
        <f t="shared" si="2"/>
        <v/>
      </c>
      <c r="K100" s="339"/>
      <c r="L100" s="338"/>
      <c r="M100" s="338"/>
      <c r="N100" s="338"/>
    </row>
    <row r="101" spans="1:14" ht="25.5">
      <c r="A101" s="1076"/>
      <c r="B101" s="1073"/>
      <c r="C101" s="116"/>
      <c r="D101" s="92"/>
      <c r="E101" s="94">
        <v>16</v>
      </c>
      <c r="F101" s="1048"/>
      <c r="G101" s="1075"/>
      <c r="H101" s="116" t="s">
        <v>227</v>
      </c>
      <c r="I101" s="336"/>
      <c r="J101" s="959" t="str">
        <f t="shared" si="2"/>
        <v/>
      </c>
      <c r="K101" s="339"/>
      <c r="L101" s="338"/>
      <c r="M101" s="338"/>
      <c r="N101" s="338"/>
    </row>
    <row r="102" spans="1:14" ht="25.5">
      <c r="A102" s="1076"/>
      <c r="B102" s="1073"/>
      <c r="C102" s="116"/>
      <c r="D102" s="92"/>
      <c r="E102" s="94">
        <v>5</v>
      </c>
      <c r="F102" s="1048"/>
      <c r="G102" s="1075"/>
      <c r="H102" s="116" t="s">
        <v>228</v>
      </c>
      <c r="I102" s="336"/>
      <c r="J102" s="959" t="str">
        <f t="shared" si="2"/>
        <v/>
      </c>
      <c r="K102" s="339"/>
      <c r="L102" s="338"/>
      <c r="M102" s="338"/>
      <c r="N102" s="338"/>
    </row>
    <row r="103" spans="1:14" ht="25.5">
      <c r="A103" s="1076"/>
      <c r="B103" s="1073"/>
      <c r="C103" s="116"/>
      <c r="D103" s="92"/>
      <c r="E103" s="94">
        <v>7</v>
      </c>
      <c r="F103" s="1048"/>
      <c r="G103" s="1075"/>
      <c r="H103" s="116" t="s">
        <v>229</v>
      </c>
      <c r="I103" s="336"/>
      <c r="J103" s="959" t="str">
        <f t="shared" si="2"/>
        <v/>
      </c>
      <c r="K103" s="339"/>
      <c r="L103" s="338"/>
      <c r="M103" s="338"/>
      <c r="N103" s="338"/>
    </row>
    <row r="104" spans="1:14" ht="25.5">
      <c r="A104" s="1076"/>
      <c r="B104" s="1073"/>
      <c r="C104" s="116"/>
      <c r="D104" s="92"/>
      <c r="E104" s="94">
        <v>3</v>
      </c>
      <c r="F104" s="1048"/>
      <c r="G104" s="1075"/>
      <c r="H104" s="116" t="s">
        <v>230</v>
      </c>
      <c r="I104" s="336"/>
      <c r="J104" s="959" t="str">
        <f t="shared" si="2"/>
        <v/>
      </c>
      <c r="K104" s="339"/>
      <c r="L104" s="338"/>
      <c r="M104" s="338"/>
      <c r="N104" s="338"/>
    </row>
    <row r="105" spans="1:14" ht="25.5">
      <c r="A105" s="1076" t="s">
        <v>234</v>
      </c>
      <c r="B105" s="1073"/>
      <c r="C105" s="116" t="s">
        <v>235</v>
      </c>
      <c r="D105" s="92" t="s">
        <v>1627</v>
      </c>
      <c r="E105" s="1077">
        <f>SUM(E106:E111)</f>
        <v>19</v>
      </c>
      <c r="F105" s="1048"/>
      <c r="G105" s="1075">
        <f>F105*E105</f>
        <v>0</v>
      </c>
      <c r="H105" s="116"/>
      <c r="I105" s="336"/>
      <c r="J105" s="959" t="str">
        <f t="shared" si="2"/>
        <v>CHYBNÁ CENA</v>
      </c>
      <c r="K105" s="339"/>
      <c r="L105" s="338"/>
      <c r="M105" s="338"/>
      <c r="N105" s="338"/>
    </row>
    <row r="106" spans="1:14" ht="25.5">
      <c r="A106" s="1076"/>
      <c r="B106" s="1073"/>
      <c r="C106" s="116"/>
      <c r="D106" s="92"/>
      <c r="E106" s="94">
        <v>15</v>
      </c>
      <c r="F106" s="1048"/>
      <c r="G106" s="1075"/>
      <c r="H106" s="116" t="s">
        <v>225</v>
      </c>
      <c r="I106" s="336"/>
      <c r="J106" s="959" t="str">
        <f t="shared" si="2"/>
        <v/>
      </c>
      <c r="K106" s="339"/>
      <c r="L106" s="338"/>
      <c r="M106" s="338"/>
      <c r="N106" s="338"/>
    </row>
    <row r="107" spans="1:14" ht="25.5">
      <c r="A107" s="1076"/>
      <c r="B107" s="1073"/>
      <c r="C107" s="116"/>
      <c r="D107" s="92"/>
      <c r="E107" s="94">
        <v>0</v>
      </c>
      <c r="F107" s="1048"/>
      <c r="G107" s="1075"/>
      <c r="H107" s="116" t="s">
        <v>226</v>
      </c>
      <c r="I107" s="336"/>
      <c r="J107" s="959" t="str">
        <f t="shared" si="2"/>
        <v/>
      </c>
      <c r="K107" s="339"/>
      <c r="L107" s="338"/>
      <c r="M107" s="338"/>
      <c r="N107" s="338"/>
    </row>
    <row r="108" spans="1:14" ht="25.5">
      <c r="A108" s="1076"/>
      <c r="B108" s="1073"/>
      <c r="C108" s="116"/>
      <c r="D108" s="92"/>
      <c r="E108" s="94">
        <v>0</v>
      </c>
      <c r="F108" s="1048"/>
      <c r="G108" s="1075"/>
      <c r="H108" s="116" t="s">
        <v>227</v>
      </c>
      <c r="I108" s="336"/>
      <c r="J108" s="959" t="str">
        <f t="shared" si="2"/>
        <v/>
      </c>
      <c r="K108" s="339"/>
      <c r="L108" s="338"/>
      <c r="M108" s="338"/>
      <c r="N108" s="338"/>
    </row>
    <row r="109" spans="1:14" ht="25.5">
      <c r="A109" s="1076"/>
      <c r="B109" s="1073"/>
      <c r="C109" s="116"/>
      <c r="D109" s="92"/>
      <c r="E109" s="94">
        <v>0</v>
      </c>
      <c r="F109" s="1048"/>
      <c r="G109" s="1075"/>
      <c r="H109" s="116" t="s">
        <v>228</v>
      </c>
      <c r="I109" s="336"/>
      <c r="J109" s="959" t="str">
        <f t="shared" si="2"/>
        <v/>
      </c>
      <c r="K109" s="339"/>
      <c r="L109" s="338"/>
      <c r="M109" s="338"/>
      <c r="N109" s="338"/>
    </row>
    <row r="110" spans="1:14" ht="25.5">
      <c r="A110" s="1076"/>
      <c r="B110" s="1073"/>
      <c r="C110" s="116"/>
      <c r="D110" s="92"/>
      <c r="E110" s="94">
        <v>0</v>
      </c>
      <c r="F110" s="1048"/>
      <c r="G110" s="1075"/>
      <c r="H110" s="116" t="s">
        <v>229</v>
      </c>
      <c r="I110" s="336"/>
      <c r="J110" s="959" t="str">
        <f t="shared" si="2"/>
        <v/>
      </c>
      <c r="K110" s="339"/>
      <c r="L110" s="338"/>
      <c r="M110" s="338"/>
      <c r="N110" s="338"/>
    </row>
    <row r="111" spans="1:14" ht="25.5">
      <c r="A111" s="1076"/>
      <c r="B111" s="1073"/>
      <c r="C111" s="116"/>
      <c r="D111" s="92"/>
      <c r="E111" s="94">
        <v>4</v>
      </c>
      <c r="F111" s="1048"/>
      <c r="G111" s="1075"/>
      <c r="H111" s="116" t="s">
        <v>230</v>
      </c>
      <c r="I111" s="336"/>
      <c r="J111" s="959" t="str">
        <f t="shared" si="2"/>
        <v/>
      </c>
      <c r="K111" s="339"/>
      <c r="L111" s="338"/>
      <c r="M111" s="338"/>
      <c r="N111" s="338"/>
    </row>
    <row r="112" spans="1:14" ht="25.5">
      <c r="A112" s="1076" t="s">
        <v>236</v>
      </c>
      <c r="B112" s="1073"/>
      <c r="C112" s="116" t="s">
        <v>237</v>
      </c>
      <c r="D112" s="92" t="s">
        <v>1627</v>
      </c>
      <c r="E112" s="1077">
        <f>SUM(E113:E118)</f>
        <v>45</v>
      </c>
      <c r="F112" s="1048"/>
      <c r="G112" s="1075">
        <f>F112*E112</f>
        <v>0</v>
      </c>
      <c r="H112" s="116"/>
      <c r="I112" s="336"/>
      <c r="J112" s="959" t="str">
        <f t="shared" si="2"/>
        <v>CHYBNÁ CENA</v>
      </c>
      <c r="K112" s="339"/>
      <c r="L112" s="338"/>
      <c r="M112" s="338"/>
      <c r="N112" s="338"/>
    </row>
    <row r="113" spans="1:14" ht="25.5">
      <c r="A113" s="1076"/>
      <c r="B113" s="1073"/>
      <c r="C113" s="116"/>
      <c r="D113" s="92"/>
      <c r="E113" s="94">
        <v>4</v>
      </c>
      <c r="F113" s="1048"/>
      <c r="G113" s="1075"/>
      <c r="H113" s="116" t="s">
        <v>225</v>
      </c>
      <c r="I113" s="336"/>
      <c r="J113" s="959" t="str">
        <f t="shared" si="2"/>
        <v/>
      </c>
      <c r="K113" s="339"/>
      <c r="L113" s="338"/>
      <c r="M113" s="338"/>
      <c r="N113" s="338"/>
    </row>
    <row r="114" spans="1:14" ht="25.5">
      <c r="A114" s="1076"/>
      <c r="B114" s="1073"/>
      <c r="C114" s="116"/>
      <c r="D114" s="92"/>
      <c r="E114" s="94">
        <v>5</v>
      </c>
      <c r="F114" s="1048"/>
      <c r="G114" s="1075"/>
      <c r="H114" s="116" t="s">
        <v>226</v>
      </c>
      <c r="I114" s="336"/>
      <c r="J114" s="959" t="str">
        <f t="shared" si="2"/>
        <v/>
      </c>
      <c r="K114" s="339"/>
      <c r="L114" s="338"/>
      <c r="M114" s="338"/>
      <c r="N114" s="338"/>
    </row>
    <row r="115" spans="1:14" ht="25.5">
      <c r="A115" s="1076"/>
      <c r="B115" s="1073"/>
      <c r="C115" s="116"/>
      <c r="D115" s="92"/>
      <c r="E115" s="94">
        <v>6</v>
      </c>
      <c r="F115" s="1048"/>
      <c r="G115" s="1075"/>
      <c r="H115" s="116" t="s">
        <v>227</v>
      </c>
      <c r="I115" s="336"/>
      <c r="J115" s="959" t="str">
        <f t="shared" si="2"/>
        <v/>
      </c>
      <c r="K115" s="339"/>
      <c r="L115" s="338"/>
      <c r="M115" s="338"/>
      <c r="N115" s="338"/>
    </row>
    <row r="116" spans="1:14" ht="25.5">
      <c r="A116" s="1076"/>
      <c r="B116" s="1073"/>
      <c r="C116" s="116"/>
      <c r="D116" s="92"/>
      <c r="E116" s="94">
        <v>18</v>
      </c>
      <c r="F116" s="1048"/>
      <c r="G116" s="1075"/>
      <c r="H116" s="116" t="s">
        <v>228</v>
      </c>
      <c r="I116" s="336"/>
      <c r="J116" s="959" t="str">
        <f t="shared" si="2"/>
        <v/>
      </c>
      <c r="K116" s="339"/>
      <c r="L116" s="338"/>
      <c r="M116" s="338"/>
      <c r="N116" s="338"/>
    </row>
    <row r="117" spans="1:14" ht="25.5">
      <c r="A117" s="1076"/>
      <c r="B117" s="1073"/>
      <c r="C117" s="116"/>
      <c r="D117" s="92"/>
      <c r="E117" s="94">
        <v>12</v>
      </c>
      <c r="F117" s="1048"/>
      <c r="G117" s="1075"/>
      <c r="H117" s="116" t="s">
        <v>229</v>
      </c>
      <c r="I117" s="336"/>
      <c r="J117" s="959" t="str">
        <f t="shared" si="2"/>
        <v/>
      </c>
      <c r="K117" s="339"/>
      <c r="L117" s="338"/>
      <c r="M117" s="338"/>
      <c r="N117" s="338"/>
    </row>
    <row r="118" spans="1:14" ht="25.5">
      <c r="A118" s="1076"/>
      <c r="B118" s="1073"/>
      <c r="C118" s="116"/>
      <c r="D118" s="92"/>
      <c r="E118" s="94">
        <v>0</v>
      </c>
      <c r="F118" s="1048"/>
      <c r="G118" s="1075"/>
      <c r="H118" s="116" t="s">
        <v>230</v>
      </c>
      <c r="I118" s="336"/>
      <c r="J118" s="959" t="str">
        <f t="shared" si="2"/>
        <v/>
      </c>
      <c r="K118" s="339"/>
      <c r="L118" s="338"/>
      <c r="M118" s="338"/>
      <c r="N118" s="338"/>
    </row>
    <row r="119" spans="1:14" ht="25.5">
      <c r="A119" s="1076" t="s">
        <v>238</v>
      </c>
      <c r="B119" s="1073"/>
      <c r="C119" s="116" t="s">
        <v>239</v>
      </c>
      <c r="D119" s="92" t="s">
        <v>1627</v>
      </c>
      <c r="E119" s="1077">
        <f>SUM(E120:E125)</f>
        <v>5</v>
      </c>
      <c r="F119" s="1048"/>
      <c r="G119" s="1075">
        <f>F119*E119</f>
        <v>0</v>
      </c>
      <c r="H119" s="116"/>
      <c r="I119" s="336"/>
      <c r="J119" s="959" t="str">
        <f t="shared" si="2"/>
        <v>CHYBNÁ CENA</v>
      </c>
      <c r="K119" s="339"/>
      <c r="L119" s="338"/>
      <c r="M119" s="338"/>
      <c r="N119" s="338"/>
    </row>
    <row r="120" spans="1:14" ht="25.5">
      <c r="A120" s="1076"/>
      <c r="B120" s="1073"/>
      <c r="C120" s="116"/>
      <c r="D120" s="92"/>
      <c r="E120" s="94">
        <v>0</v>
      </c>
      <c r="F120" s="1048"/>
      <c r="G120" s="1075"/>
      <c r="H120" s="116" t="s">
        <v>225</v>
      </c>
      <c r="I120" s="336"/>
      <c r="J120" s="959" t="str">
        <f t="shared" si="2"/>
        <v/>
      </c>
      <c r="K120" s="339"/>
      <c r="L120" s="338"/>
      <c r="M120" s="338"/>
      <c r="N120" s="338"/>
    </row>
    <row r="121" spans="1:14" ht="25.5">
      <c r="A121" s="1076"/>
      <c r="B121" s="1073"/>
      <c r="C121" s="116"/>
      <c r="D121" s="92"/>
      <c r="E121" s="94">
        <v>0</v>
      </c>
      <c r="F121" s="1048"/>
      <c r="G121" s="1075"/>
      <c r="H121" s="116" t="s">
        <v>226</v>
      </c>
      <c r="I121" s="336"/>
      <c r="J121" s="959" t="str">
        <f t="shared" si="2"/>
        <v/>
      </c>
      <c r="K121" s="339"/>
      <c r="L121" s="338"/>
      <c r="M121" s="338"/>
      <c r="N121" s="338"/>
    </row>
    <row r="122" spans="1:14" ht="25.5">
      <c r="A122" s="1076"/>
      <c r="B122" s="1073"/>
      <c r="C122" s="116"/>
      <c r="D122" s="92"/>
      <c r="E122" s="94">
        <v>5</v>
      </c>
      <c r="F122" s="1048"/>
      <c r="G122" s="1075"/>
      <c r="H122" s="116" t="s">
        <v>227</v>
      </c>
      <c r="I122" s="336"/>
      <c r="J122" s="959" t="str">
        <f t="shared" si="2"/>
        <v/>
      </c>
      <c r="K122" s="339"/>
      <c r="L122" s="338"/>
      <c r="M122" s="338"/>
      <c r="N122" s="338"/>
    </row>
    <row r="123" spans="1:14" ht="25.5">
      <c r="A123" s="1076"/>
      <c r="B123" s="1073"/>
      <c r="C123" s="116"/>
      <c r="D123" s="92"/>
      <c r="E123" s="94">
        <v>0</v>
      </c>
      <c r="F123" s="1048"/>
      <c r="G123" s="1075"/>
      <c r="H123" s="116" t="s">
        <v>228</v>
      </c>
      <c r="I123" s="336"/>
      <c r="J123" s="959" t="str">
        <f t="shared" si="2"/>
        <v/>
      </c>
      <c r="K123" s="339"/>
      <c r="L123" s="338"/>
      <c r="M123" s="338"/>
      <c r="N123" s="338"/>
    </row>
    <row r="124" spans="1:14" ht="25.5">
      <c r="A124" s="1076"/>
      <c r="B124" s="1073"/>
      <c r="C124" s="116"/>
      <c r="D124" s="92"/>
      <c r="E124" s="94">
        <v>0</v>
      </c>
      <c r="F124" s="1048"/>
      <c r="G124" s="1075"/>
      <c r="H124" s="116" t="s">
        <v>229</v>
      </c>
      <c r="I124" s="336"/>
      <c r="J124" s="959" t="str">
        <f t="shared" si="2"/>
        <v/>
      </c>
      <c r="K124" s="339"/>
      <c r="L124" s="338"/>
      <c r="M124" s="338"/>
      <c r="N124" s="338"/>
    </row>
    <row r="125" spans="1:14" ht="25.5">
      <c r="A125" s="1076"/>
      <c r="B125" s="1073"/>
      <c r="C125" s="116"/>
      <c r="D125" s="92"/>
      <c r="E125" s="94">
        <v>0</v>
      </c>
      <c r="F125" s="1048"/>
      <c r="G125" s="1075"/>
      <c r="H125" s="116" t="s">
        <v>230</v>
      </c>
      <c r="I125" s="336"/>
      <c r="J125" s="959" t="str">
        <f t="shared" si="2"/>
        <v/>
      </c>
      <c r="K125" s="339"/>
      <c r="L125" s="338"/>
      <c r="M125" s="338"/>
      <c r="N125" s="338"/>
    </row>
    <row r="126" spans="1:14" ht="12.75">
      <c r="A126" s="1076" t="s">
        <v>240</v>
      </c>
      <c r="B126" s="1073"/>
      <c r="C126" s="116" t="s">
        <v>2098</v>
      </c>
      <c r="D126" s="92"/>
      <c r="E126" s="94"/>
      <c r="F126" s="1048"/>
      <c r="G126" s="1075"/>
      <c r="H126" s="116"/>
      <c r="I126" s="336"/>
      <c r="J126" s="959" t="str">
        <f t="shared" si="2"/>
        <v/>
      </c>
      <c r="K126" s="339"/>
      <c r="L126" s="338"/>
      <c r="M126" s="338"/>
      <c r="N126" s="338"/>
    </row>
    <row r="127" spans="1:14" ht="12.75">
      <c r="A127" s="1076" t="s">
        <v>241</v>
      </c>
      <c r="B127" s="1073"/>
      <c r="C127" s="116" t="s">
        <v>2098</v>
      </c>
      <c r="D127" s="92"/>
      <c r="E127" s="94"/>
      <c r="F127" s="1048"/>
      <c r="G127" s="1075"/>
      <c r="H127" s="116"/>
      <c r="I127" s="336"/>
      <c r="J127" s="959" t="str">
        <f t="shared" si="2"/>
        <v/>
      </c>
      <c r="K127" s="339"/>
      <c r="L127" s="338"/>
      <c r="M127" s="338"/>
      <c r="N127" s="338"/>
    </row>
    <row r="128" spans="1:14" ht="25.5">
      <c r="A128" s="1076" t="s">
        <v>242</v>
      </c>
      <c r="B128" s="1073"/>
      <c r="C128" s="116" t="s">
        <v>243</v>
      </c>
      <c r="D128" s="92" t="s">
        <v>1627</v>
      </c>
      <c r="E128" s="1077">
        <f>SUM(E129:E134)</f>
        <v>65</v>
      </c>
      <c r="F128" s="1048"/>
      <c r="G128" s="1075">
        <f>F128*E128</f>
        <v>0</v>
      </c>
      <c r="H128" s="116"/>
      <c r="I128" s="336"/>
      <c r="J128" s="959" t="str">
        <f t="shared" si="2"/>
        <v>CHYBNÁ CENA</v>
      </c>
      <c r="K128" s="339"/>
      <c r="L128" s="338"/>
      <c r="M128" s="338"/>
      <c r="N128" s="338"/>
    </row>
    <row r="129" spans="1:14" ht="25.5">
      <c r="A129" s="1076"/>
      <c r="B129" s="1073"/>
      <c r="C129" s="116"/>
      <c r="D129" s="92"/>
      <c r="E129" s="94">
        <v>13</v>
      </c>
      <c r="F129" s="1048"/>
      <c r="G129" s="1075"/>
      <c r="H129" s="116" t="s">
        <v>225</v>
      </c>
      <c r="I129" s="336"/>
      <c r="J129" s="959" t="str">
        <f t="shared" si="2"/>
        <v/>
      </c>
      <c r="K129" s="339"/>
      <c r="L129" s="338"/>
      <c r="M129" s="338"/>
      <c r="N129" s="338"/>
    </row>
    <row r="130" spans="1:14" ht="25.5">
      <c r="A130" s="1076"/>
      <c r="B130" s="1073"/>
      <c r="C130" s="116"/>
      <c r="D130" s="92"/>
      <c r="E130" s="94">
        <v>16</v>
      </c>
      <c r="F130" s="1048"/>
      <c r="G130" s="1075"/>
      <c r="H130" s="116" t="s">
        <v>226</v>
      </c>
      <c r="I130" s="336"/>
      <c r="J130" s="959" t="str">
        <f t="shared" si="2"/>
        <v/>
      </c>
      <c r="K130" s="339"/>
      <c r="L130" s="338"/>
      <c r="M130" s="338"/>
      <c r="N130" s="338"/>
    </row>
    <row r="131" spans="1:14" ht="25.5">
      <c r="A131" s="1076"/>
      <c r="B131" s="1073"/>
      <c r="C131" s="116"/>
      <c r="D131" s="92"/>
      <c r="E131" s="94">
        <v>16</v>
      </c>
      <c r="F131" s="1048"/>
      <c r="G131" s="1075"/>
      <c r="H131" s="116" t="s">
        <v>227</v>
      </c>
      <c r="I131" s="336"/>
      <c r="J131" s="959" t="str">
        <f t="shared" si="2"/>
        <v/>
      </c>
      <c r="K131" s="339"/>
      <c r="L131" s="338"/>
      <c r="M131" s="338"/>
      <c r="N131" s="338"/>
    </row>
    <row r="132" spans="1:14" ht="25.5">
      <c r="A132" s="1076"/>
      <c r="B132" s="1073"/>
      <c r="C132" s="116"/>
      <c r="D132" s="92"/>
      <c r="E132" s="94">
        <v>10</v>
      </c>
      <c r="F132" s="1048"/>
      <c r="G132" s="1075"/>
      <c r="H132" s="116" t="s">
        <v>228</v>
      </c>
      <c r="I132" s="336"/>
      <c r="J132" s="959" t="str">
        <f t="shared" si="2"/>
        <v/>
      </c>
      <c r="K132" s="339"/>
      <c r="L132" s="338"/>
      <c r="M132" s="338"/>
      <c r="N132" s="338"/>
    </row>
    <row r="133" spans="1:14" ht="25.5">
      <c r="A133" s="1076"/>
      <c r="B133" s="1073"/>
      <c r="C133" s="116"/>
      <c r="D133" s="92"/>
      <c r="E133" s="94">
        <v>10</v>
      </c>
      <c r="F133" s="1048"/>
      <c r="G133" s="1075"/>
      <c r="H133" s="116" t="s">
        <v>229</v>
      </c>
      <c r="I133" s="336"/>
      <c r="J133" s="959" t="str">
        <f t="shared" si="2"/>
        <v/>
      </c>
      <c r="K133" s="339"/>
      <c r="L133" s="338"/>
      <c r="M133" s="338"/>
      <c r="N133" s="338"/>
    </row>
    <row r="134" spans="1:14" ht="25.5">
      <c r="A134" s="1076"/>
      <c r="B134" s="1073"/>
      <c r="C134" s="116"/>
      <c r="D134" s="92"/>
      <c r="E134" s="94">
        <v>0</v>
      </c>
      <c r="F134" s="1048"/>
      <c r="G134" s="1075"/>
      <c r="H134" s="116" t="s">
        <v>230</v>
      </c>
      <c r="I134" s="336"/>
      <c r="J134" s="959" t="str">
        <f aca="true" t="shared" si="3" ref="J134:J197">IF((ISBLANK(D134)),"",IF(G134&lt;=0,"CHYBNÁ CENA",""))</f>
        <v/>
      </c>
      <c r="K134" s="339"/>
      <c r="L134" s="338"/>
      <c r="M134" s="338"/>
      <c r="N134" s="338"/>
    </row>
    <row r="135" spans="1:14" ht="12.75">
      <c r="A135" s="1076" t="s">
        <v>4411</v>
      </c>
      <c r="B135" s="1073"/>
      <c r="C135" s="116" t="s">
        <v>2098</v>
      </c>
      <c r="D135" s="92"/>
      <c r="E135" s="94"/>
      <c r="F135" s="1048"/>
      <c r="G135" s="1075"/>
      <c r="H135" s="116"/>
      <c r="I135" s="336"/>
      <c r="J135" s="959" t="str">
        <f t="shared" si="3"/>
        <v/>
      </c>
      <c r="K135" s="339"/>
      <c r="L135" s="338"/>
      <c r="M135" s="338"/>
      <c r="N135" s="338"/>
    </row>
    <row r="136" spans="1:14" ht="12.75">
      <c r="A136" s="1076" t="s">
        <v>4412</v>
      </c>
      <c r="B136" s="1073"/>
      <c r="C136" s="116" t="s">
        <v>2098</v>
      </c>
      <c r="D136" s="92"/>
      <c r="E136" s="94"/>
      <c r="F136" s="1048"/>
      <c r="G136" s="1075"/>
      <c r="H136" s="116"/>
      <c r="I136" s="336"/>
      <c r="J136" s="959" t="str">
        <f t="shared" si="3"/>
        <v/>
      </c>
      <c r="K136" s="339"/>
      <c r="L136" s="338"/>
      <c r="M136" s="338"/>
      <c r="N136" s="338"/>
    </row>
    <row r="137" spans="1:14" ht="12.75">
      <c r="A137" s="1076" t="s">
        <v>4413</v>
      </c>
      <c r="B137" s="1073"/>
      <c r="C137" s="116" t="s">
        <v>2098</v>
      </c>
      <c r="D137" s="92"/>
      <c r="E137" s="94"/>
      <c r="F137" s="1048"/>
      <c r="G137" s="1075"/>
      <c r="H137" s="116"/>
      <c r="I137" s="336"/>
      <c r="J137" s="959" t="str">
        <f t="shared" si="3"/>
        <v/>
      </c>
      <c r="K137" s="339"/>
      <c r="L137" s="338"/>
      <c r="M137" s="338"/>
      <c r="N137" s="338"/>
    </row>
    <row r="138" spans="1:14" ht="12.75">
      <c r="A138" s="1076" t="s">
        <v>4414</v>
      </c>
      <c r="B138" s="1073"/>
      <c r="C138" s="116" t="s">
        <v>2098</v>
      </c>
      <c r="D138" s="92"/>
      <c r="E138" s="94"/>
      <c r="F138" s="1048"/>
      <c r="G138" s="1075"/>
      <c r="H138" s="116"/>
      <c r="I138" s="336"/>
      <c r="J138" s="959" t="str">
        <f t="shared" si="3"/>
        <v/>
      </c>
      <c r="K138" s="339"/>
      <c r="L138" s="338"/>
      <c r="M138" s="338"/>
      <c r="N138" s="338"/>
    </row>
    <row r="139" spans="1:14" ht="12.75">
      <c r="A139" s="1076" t="s">
        <v>4415</v>
      </c>
      <c r="B139" s="1073"/>
      <c r="C139" s="116" t="s">
        <v>2098</v>
      </c>
      <c r="D139" s="92"/>
      <c r="E139" s="94"/>
      <c r="F139" s="1048"/>
      <c r="G139" s="1075"/>
      <c r="H139" s="116"/>
      <c r="I139" s="336"/>
      <c r="J139" s="959" t="str">
        <f t="shared" si="3"/>
        <v/>
      </c>
      <c r="K139" s="339"/>
      <c r="L139" s="338"/>
      <c r="M139" s="338"/>
      <c r="N139" s="338"/>
    </row>
    <row r="140" spans="1:14" ht="12.75">
      <c r="A140" s="1076" t="s">
        <v>4416</v>
      </c>
      <c r="B140" s="1073"/>
      <c r="C140" s="116" t="s">
        <v>2098</v>
      </c>
      <c r="D140" s="92"/>
      <c r="E140" s="94"/>
      <c r="F140" s="1048"/>
      <c r="G140" s="1075"/>
      <c r="H140" s="116"/>
      <c r="I140" s="336"/>
      <c r="J140" s="959" t="str">
        <f t="shared" si="3"/>
        <v/>
      </c>
      <c r="K140" s="339"/>
      <c r="L140" s="338"/>
      <c r="M140" s="338"/>
      <c r="N140" s="338"/>
    </row>
    <row r="141" spans="1:14" ht="12.75">
      <c r="A141" s="1076" t="s">
        <v>4417</v>
      </c>
      <c r="B141" s="1073"/>
      <c r="C141" s="116" t="s">
        <v>2098</v>
      </c>
      <c r="D141" s="92"/>
      <c r="E141" s="94"/>
      <c r="F141" s="1048"/>
      <c r="G141" s="1075"/>
      <c r="H141" s="116"/>
      <c r="I141" s="336"/>
      <c r="J141" s="959" t="str">
        <f t="shared" si="3"/>
        <v/>
      </c>
      <c r="K141" s="339"/>
      <c r="L141" s="338"/>
      <c r="M141" s="338"/>
      <c r="N141" s="338"/>
    </row>
    <row r="142" spans="1:14" ht="12.75">
      <c r="A142" s="1076" t="s">
        <v>4418</v>
      </c>
      <c r="B142" s="1073"/>
      <c r="C142" s="116" t="s">
        <v>2098</v>
      </c>
      <c r="D142" s="92"/>
      <c r="E142" s="94"/>
      <c r="F142" s="1048"/>
      <c r="G142" s="1075"/>
      <c r="H142" s="116"/>
      <c r="I142" s="336"/>
      <c r="J142" s="959" t="str">
        <f t="shared" si="3"/>
        <v/>
      </c>
      <c r="K142" s="339"/>
      <c r="L142" s="338"/>
      <c r="M142" s="338"/>
      <c r="N142" s="338"/>
    </row>
    <row r="143" spans="1:14" ht="12.75">
      <c r="A143" s="1076"/>
      <c r="B143" s="1073"/>
      <c r="C143" s="1074" t="s">
        <v>244</v>
      </c>
      <c r="D143" s="92"/>
      <c r="E143" s="94"/>
      <c r="F143" s="1048"/>
      <c r="G143" s="1075"/>
      <c r="H143" s="116"/>
      <c r="I143" s="336"/>
      <c r="J143" s="959" t="str">
        <f t="shared" si="3"/>
        <v/>
      </c>
      <c r="K143" s="339"/>
      <c r="L143" s="338"/>
      <c r="M143" s="338"/>
      <c r="N143" s="338"/>
    </row>
    <row r="144" spans="1:14" ht="25.5">
      <c r="A144" s="1076" t="s">
        <v>245</v>
      </c>
      <c r="B144" s="1073"/>
      <c r="C144" s="116" t="s">
        <v>246</v>
      </c>
      <c r="D144" s="92"/>
      <c r="E144" s="94"/>
      <c r="F144" s="1048"/>
      <c r="G144" s="1075"/>
      <c r="H144" s="116"/>
      <c r="I144" s="336"/>
      <c r="J144" s="959" t="str">
        <f t="shared" si="3"/>
        <v/>
      </c>
      <c r="K144" s="339"/>
      <c r="L144" s="338"/>
      <c r="M144" s="338"/>
      <c r="N144" s="338"/>
    </row>
    <row r="145" spans="1:14" ht="51">
      <c r="A145" s="1076"/>
      <c r="B145" s="1073"/>
      <c r="C145" s="116"/>
      <c r="D145" s="92" t="s">
        <v>1627</v>
      </c>
      <c r="E145" s="1077">
        <v>634</v>
      </c>
      <c r="F145" s="1048"/>
      <c r="G145" s="1075">
        <f aca="true" t="shared" si="4" ref="G145:G153">F145*E145</f>
        <v>0</v>
      </c>
      <c r="H145" s="116" t="s">
        <v>247</v>
      </c>
      <c r="I145" s="336"/>
      <c r="J145" s="959" t="str">
        <f t="shared" si="3"/>
        <v>CHYBNÁ CENA</v>
      </c>
      <c r="K145" s="339"/>
      <c r="L145" s="338"/>
      <c r="M145" s="338"/>
      <c r="N145" s="338"/>
    </row>
    <row r="146" spans="1:14" ht="12.75">
      <c r="A146" s="1076" t="s">
        <v>248</v>
      </c>
      <c r="B146" s="1073"/>
      <c r="C146" s="116" t="s">
        <v>249</v>
      </c>
      <c r="D146" s="92"/>
      <c r="E146" s="94"/>
      <c r="F146" s="1048"/>
      <c r="G146" s="1075"/>
      <c r="H146" s="116"/>
      <c r="I146" s="336"/>
      <c r="J146" s="959" t="str">
        <f t="shared" si="3"/>
        <v/>
      </c>
      <c r="K146" s="339"/>
      <c r="L146" s="338"/>
      <c r="M146" s="338"/>
      <c r="N146" s="338"/>
    </row>
    <row r="147" spans="1:14" ht="51">
      <c r="A147" s="1076"/>
      <c r="B147" s="1073"/>
      <c r="C147" s="116"/>
      <c r="D147" s="92" t="s">
        <v>1627</v>
      </c>
      <c r="E147" s="1077">
        <v>105</v>
      </c>
      <c r="F147" s="1048"/>
      <c r="G147" s="1075">
        <f t="shared" si="4"/>
        <v>0</v>
      </c>
      <c r="H147" s="116" t="s">
        <v>247</v>
      </c>
      <c r="I147" s="336"/>
      <c r="J147" s="959" t="str">
        <f t="shared" si="3"/>
        <v>CHYBNÁ CENA</v>
      </c>
      <c r="K147" s="339"/>
      <c r="L147" s="338"/>
      <c r="M147" s="338"/>
      <c r="N147" s="338"/>
    </row>
    <row r="148" spans="1:14" ht="25.5">
      <c r="A148" s="1076" t="s">
        <v>250</v>
      </c>
      <c r="B148" s="1073"/>
      <c r="C148" s="116" t="s">
        <v>251</v>
      </c>
      <c r="D148" s="92"/>
      <c r="E148" s="94"/>
      <c r="F148" s="1048"/>
      <c r="G148" s="1075"/>
      <c r="H148" s="116"/>
      <c r="I148" s="336"/>
      <c r="J148" s="959" t="str">
        <f t="shared" si="3"/>
        <v/>
      </c>
      <c r="K148" s="339"/>
      <c r="L148" s="338"/>
      <c r="M148" s="338"/>
      <c r="N148" s="338"/>
    </row>
    <row r="149" spans="1:14" ht="51">
      <c r="A149" s="1076"/>
      <c r="B149" s="1073"/>
      <c r="C149" s="116"/>
      <c r="D149" s="92" t="s">
        <v>1627</v>
      </c>
      <c r="E149" s="1077">
        <v>834</v>
      </c>
      <c r="F149" s="1048"/>
      <c r="G149" s="1075">
        <f t="shared" si="4"/>
        <v>0</v>
      </c>
      <c r="H149" s="116" t="s">
        <v>247</v>
      </c>
      <c r="I149" s="336"/>
      <c r="J149" s="959" t="str">
        <f t="shared" si="3"/>
        <v>CHYBNÁ CENA</v>
      </c>
      <c r="K149" s="339"/>
      <c r="L149" s="338"/>
      <c r="M149" s="338"/>
      <c r="N149" s="338"/>
    </row>
    <row r="150" spans="1:14" ht="25.5">
      <c r="A150" s="1076" t="s">
        <v>252</v>
      </c>
      <c r="B150" s="1073"/>
      <c r="C150" s="116" t="s">
        <v>253</v>
      </c>
      <c r="D150" s="92"/>
      <c r="E150" s="94"/>
      <c r="F150" s="1048"/>
      <c r="G150" s="1075"/>
      <c r="H150" s="116"/>
      <c r="I150" s="336"/>
      <c r="J150" s="959" t="str">
        <f t="shared" si="3"/>
        <v/>
      </c>
      <c r="K150" s="339"/>
      <c r="L150" s="338"/>
      <c r="M150" s="338"/>
      <c r="N150" s="338"/>
    </row>
    <row r="151" spans="1:14" ht="51">
      <c r="A151" s="1076"/>
      <c r="B151" s="1073"/>
      <c r="C151" s="116"/>
      <c r="D151" s="92" t="s">
        <v>1627</v>
      </c>
      <c r="E151" s="1077">
        <v>244</v>
      </c>
      <c r="F151" s="1048"/>
      <c r="G151" s="1075">
        <f t="shared" si="4"/>
        <v>0</v>
      </c>
      <c r="H151" s="116" t="s">
        <v>247</v>
      </c>
      <c r="I151" s="336"/>
      <c r="J151" s="959" t="str">
        <f t="shared" si="3"/>
        <v>CHYBNÁ CENA</v>
      </c>
      <c r="K151" s="339"/>
      <c r="L151" s="338"/>
      <c r="M151" s="338"/>
      <c r="N151" s="338"/>
    </row>
    <row r="152" spans="1:14" ht="25.5">
      <c r="A152" s="1076" t="s">
        <v>254</v>
      </c>
      <c r="B152" s="1073"/>
      <c r="C152" s="116" t="s">
        <v>255</v>
      </c>
      <c r="D152" s="92"/>
      <c r="E152" s="94"/>
      <c r="F152" s="1048"/>
      <c r="G152" s="1075"/>
      <c r="H152" s="116"/>
      <c r="I152" s="336"/>
      <c r="J152" s="959" t="str">
        <f t="shared" si="3"/>
        <v/>
      </c>
      <c r="K152" s="339"/>
      <c r="L152" s="338"/>
      <c r="M152" s="338"/>
      <c r="N152" s="338"/>
    </row>
    <row r="153" spans="1:14" ht="51">
      <c r="A153" s="1076"/>
      <c r="B153" s="1073"/>
      <c r="C153" s="116"/>
      <c r="D153" s="92" t="s">
        <v>1627</v>
      </c>
      <c r="E153" s="1077">
        <v>946</v>
      </c>
      <c r="F153" s="1048"/>
      <c r="G153" s="1075">
        <f t="shared" si="4"/>
        <v>0</v>
      </c>
      <c r="H153" s="116" t="s">
        <v>247</v>
      </c>
      <c r="I153" s="336"/>
      <c r="J153" s="959" t="str">
        <f t="shared" si="3"/>
        <v>CHYBNÁ CENA</v>
      </c>
      <c r="K153" s="339"/>
      <c r="L153" s="338"/>
      <c r="M153" s="338"/>
      <c r="N153" s="338"/>
    </row>
    <row r="154" spans="1:14" ht="25.5">
      <c r="A154" s="1076" t="s">
        <v>256</v>
      </c>
      <c r="B154" s="1073"/>
      <c r="C154" s="116" t="s">
        <v>257</v>
      </c>
      <c r="D154" s="92" t="s">
        <v>1627</v>
      </c>
      <c r="E154" s="1077">
        <f>SUM(E155:E161)</f>
        <v>143</v>
      </c>
      <c r="F154" s="1048"/>
      <c r="G154" s="1075">
        <f>F154*E154</f>
        <v>0</v>
      </c>
      <c r="H154" s="116"/>
      <c r="I154" s="336"/>
      <c r="J154" s="959" t="str">
        <f t="shared" si="3"/>
        <v>CHYBNÁ CENA</v>
      </c>
      <c r="K154" s="339"/>
      <c r="L154" s="338"/>
      <c r="M154" s="338"/>
      <c r="N154" s="338"/>
    </row>
    <row r="155" spans="1:14" ht="25.5">
      <c r="A155" s="1076"/>
      <c r="B155" s="1073"/>
      <c r="C155" s="116"/>
      <c r="D155" s="92"/>
      <c r="E155" s="94">
        <v>26</v>
      </c>
      <c r="F155" s="1048"/>
      <c r="G155" s="1075"/>
      <c r="H155" s="116" t="s">
        <v>330</v>
      </c>
      <c r="I155" s="336"/>
      <c r="J155" s="959" t="str">
        <f t="shared" si="3"/>
        <v/>
      </c>
      <c r="K155" s="339"/>
      <c r="L155" s="338"/>
      <c r="M155" s="338"/>
      <c r="N155" s="338"/>
    </row>
    <row r="156" spans="1:14" ht="25.5">
      <c r="A156" s="1076"/>
      <c r="B156" s="1073"/>
      <c r="C156" s="116"/>
      <c r="D156" s="92"/>
      <c r="E156" s="94">
        <v>43</v>
      </c>
      <c r="F156" s="1048"/>
      <c r="G156" s="1075"/>
      <c r="H156" s="116" t="s">
        <v>331</v>
      </c>
      <c r="I156" s="336"/>
      <c r="J156" s="959" t="str">
        <f t="shared" si="3"/>
        <v/>
      </c>
      <c r="K156" s="339"/>
      <c r="L156" s="338"/>
      <c r="M156" s="338"/>
      <c r="N156" s="338"/>
    </row>
    <row r="157" spans="1:14" ht="25.5">
      <c r="A157" s="1076"/>
      <c r="B157" s="1073"/>
      <c r="C157" s="116"/>
      <c r="D157" s="92"/>
      <c r="E157" s="94">
        <v>33</v>
      </c>
      <c r="F157" s="1048"/>
      <c r="G157" s="1075"/>
      <c r="H157" s="116" t="s">
        <v>332</v>
      </c>
      <c r="I157" s="336"/>
      <c r="J157" s="959" t="str">
        <f t="shared" si="3"/>
        <v/>
      </c>
      <c r="K157" s="339"/>
      <c r="L157" s="338"/>
      <c r="M157" s="338"/>
      <c r="N157" s="338"/>
    </row>
    <row r="158" spans="1:14" ht="25.5">
      <c r="A158" s="1076"/>
      <c r="B158" s="1073"/>
      <c r="C158" s="116"/>
      <c r="D158" s="92"/>
      <c r="E158" s="94">
        <v>13</v>
      </c>
      <c r="F158" s="1048"/>
      <c r="G158" s="1075"/>
      <c r="H158" s="116" t="s">
        <v>333</v>
      </c>
      <c r="I158" s="336"/>
      <c r="J158" s="959" t="str">
        <f t="shared" si="3"/>
        <v/>
      </c>
      <c r="K158" s="339"/>
      <c r="L158" s="338"/>
      <c r="M158" s="338"/>
      <c r="N158" s="338"/>
    </row>
    <row r="159" spans="1:14" ht="25.5">
      <c r="A159" s="1076"/>
      <c r="B159" s="1073"/>
      <c r="C159" s="116"/>
      <c r="D159" s="92"/>
      <c r="E159" s="94">
        <v>14</v>
      </c>
      <c r="F159" s="1048"/>
      <c r="G159" s="1075"/>
      <c r="H159" s="116" t="s">
        <v>334</v>
      </c>
      <c r="I159" s="336"/>
      <c r="J159" s="959" t="str">
        <f t="shared" si="3"/>
        <v/>
      </c>
      <c r="K159" s="339"/>
      <c r="L159" s="338"/>
      <c r="M159" s="338"/>
      <c r="N159" s="338"/>
    </row>
    <row r="160" spans="1:14" ht="25.5">
      <c r="A160" s="1076"/>
      <c r="B160" s="1073"/>
      <c r="C160" s="116"/>
      <c r="D160" s="92"/>
      <c r="E160" s="94">
        <v>0</v>
      </c>
      <c r="F160" s="1048"/>
      <c r="G160" s="1075"/>
      <c r="H160" s="116" t="s">
        <v>335</v>
      </c>
      <c r="I160" s="336"/>
      <c r="J160" s="959" t="str">
        <f t="shared" si="3"/>
        <v/>
      </c>
      <c r="K160" s="339"/>
      <c r="L160" s="338"/>
      <c r="M160" s="338"/>
      <c r="N160" s="338"/>
    </row>
    <row r="161" spans="1:14" ht="25.5">
      <c r="A161" s="1076"/>
      <c r="B161" s="1073"/>
      <c r="C161" s="116"/>
      <c r="D161" s="92"/>
      <c r="E161" s="94">
        <v>14</v>
      </c>
      <c r="F161" s="1048"/>
      <c r="G161" s="1075"/>
      <c r="H161" s="116" t="s">
        <v>258</v>
      </c>
      <c r="I161" s="336"/>
      <c r="J161" s="959" t="str">
        <f t="shared" si="3"/>
        <v/>
      </c>
      <c r="K161" s="339"/>
      <c r="L161" s="338"/>
      <c r="M161" s="338"/>
      <c r="N161" s="338"/>
    </row>
    <row r="162" spans="1:14" ht="25.5">
      <c r="A162" s="1076" t="s">
        <v>259</v>
      </c>
      <c r="B162" s="1073"/>
      <c r="C162" s="116" t="s">
        <v>260</v>
      </c>
      <c r="D162" s="92" t="s">
        <v>1627</v>
      </c>
      <c r="E162" s="1077">
        <f>SUM(E163:E169)</f>
        <v>21</v>
      </c>
      <c r="F162" s="1048"/>
      <c r="G162" s="1075">
        <f>F162*E162</f>
        <v>0</v>
      </c>
      <c r="H162" s="116"/>
      <c r="I162" s="336"/>
      <c r="J162" s="959" t="str">
        <f t="shared" si="3"/>
        <v>CHYBNÁ CENA</v>
      </c>
      <c r="K162" s="339"/>
      <c r="L162" s="338"/>
      <c r="M162" s="338"/>
      <c r="N162" s="338"/>
    </row>
    <row r="163" spans="1:14" ht="25.5">
      <c r="A163" s="1076"/>
      <c r="B163" s="1073"/>
      <c r="C163" s="116"/>
      <c r="D163" s="92"/>
      <c r="E163" s="94">
        <v>2</v>
      </c>
      <c r="F163" s="1048"/>
      <c r="G163" s="1075"/>
      <c r="H163" s="116" t="s">
        <v>330</v>
      </c>
      <c r="I163" s="336"/>
      <c r="J163" s="959" t="str">
        <f t="shared" si="3"/>
        <v/>
      </c>
      <c r="K163" s="339"/>
      <c r="L163" s="338"/>
      <c r="M163" s="338"/>
      <c r="N163" s="338"/>
    </row>
    <row r="164" spans="1:14" ht="25.5">
      <c r="A164" s="1076"/>
      <c r="B164" s="1073"/>
      <c r="C164" s="116"/>
      <c r="D164" s="92"/>
      <c r="E164" s="94">
        <v>3</v>
      </c>
      <c r="F164" s="1048"/>
      <c r="G164" s="1075"/>
      <c r="H164" s="116" t="s">
        <v>331</v>
      </c>
      <c r="I164" s="336"/>
      <c r="J164" s="959" t="str">
        <f t="shared" si="3"/>
        <v/>
      </c>
      <c r="K164" s="339"/>
      <c r="L164" s="338"/>
      <c r="M164" s="338"/>
      <c r="N164" s="338"/>
    </row>
    <row r="165" spans="1:14" ht="25.5">
      <c r="A165" s="1076"/>
      <c r="B165" s="1073"/>
      <c r="C165" s="116"/>
      <c r="D165" s="92"/>
      <c r="E165" s="94">
        <v>5</v>
      </c>
      <c r="F165" s="1048"/>
      <c r="G165" s="1075"/>
      <c r="H165" s="116" t="s">
        <v>332</v>
      </c>
      <c r="I165" s="336"/>
      <c r="J165" s="959" t="str">
        <f t="shared" si="3"/>
        <v/>
      </c>
      <c r="K165" s="339"/>
      <c r="L165" s="338"/>
      <c r="M165" s="338"/>
      <c r="N165" s="338"/>
    </row>
    <row r="166" spans="1:14" ht="25.5">
      <c r="A166" s="1076"/>
      <c r="B166" s="1073"/>
      <c r="C166" s="116"/>
      <c r="D166" s="92"/>
      <c r="E166" s="94">
        <v>4</v>
      </c>
      <c r="F166" s="1048"/>
      <c r="G166" s="1075"/>
      <c r="H166" s="116" t="s">
        <v>333</v>
      </c>
      <c r="I166" s="336"/>
      <c r="J166" s="959" t="str">
        <f t="shared" si="3"/>
        <v/>
      </c>
      <c r="K166" s="339"/>
      <c r="L166" s="338"/>
      <c r="M166" s="338"/>
      <c r="N166" s="338"/>
    </row>
    <row r="167" spans="1:14" ht="25.5">
      <c r="A167" s="1076"/>
      <c r="B167" s="1073"/>
      <c r="C167" s="116"/>
      <c r="D167" s="92"/>
      <c r="E167" s="94">
        <v>1</v>
      </c>
      <c r="F167" s="1048"/>
      <c r="G167" s="1075"/>
      <c r="H167" s="116" t="s">
        <v>334</v>
      </c>
      <c r="I167" s="336"/>
      <c r="J167" s="959" t="str">
        <f t="shared" si="3"/>
        <v/>
      </c>
      <c r="K167" s="339"/>
      <c r="L167" s="338"/>
      <c r="M167" s="338"/>
      <c r="N167" s="338"/>
    </row>
    <row r="168" spans="1:14" ht="25.5">
      <c r="A168" s="1076"/>
      <c r="B168" s="1073"/>
      <c r="C168" s="116"/>
      <c r="D168" s="92"/>
      <c r="E168" s="94">
        <v>5</v>
      </c>
      <c r="F168" s="1048"/>
      <c r="G168" s="1075"/>
      <c r="H168" s="116" t="s">
        <v>335</v>
      </c>
      <c r="I168" s="336"/>
      <c r="J168" s="959" t="str">
        <f t="shared" si="3"/>
        <v/>
      </c>
      <c r="K168" s="339"/>
      <c r="L168" s="338"/>
      <c r="M168" s="338"/>
      <c r="N168" s="338"/>
    </row>
    <row r="169" spans="1:14" ht="25.5">
      <c r="A169" s="1076"/>
      <c r="B169" s="1073"/>
      <c r="C169" s="116"/>
      <c r="D169" s="92"/>
      <c r="E169" s="94">
        <v>1</v>
      </c>
      <c r="F169" s="1048"/>
      <c r="G169" s="1075"/>
      <c r="H169" s="116" t="s">
        <v>258</v>
      </c>
      <c r="I169" s="336"/>
      <c r="J169" s="959" t="str">
        <f t="shared" si="3"/>
        <v/>
      </c>
      <c r="K169" s="339"/>
      <c r="L169" s="338"/>
      <c r="M169" s="338"/>
      <c r="N169" s="338"/>
    </row>
    <row r="170" spans="1:14" ht="25.5">
      <c r="A170" s="1076" t="s">
        <v>261</v>
      </c>
      <c r="B170" s="1073"/>
      <c r="C170" s="116" t="s">
        <v>262</v>
      </c>
      <c r="D170" s="92" t="s">
        <v>1627</v>
      </c>
      <c r="E170" s="1077">
        <f>SUM(E171:E176)</f>
        <v>5</v>
      </c>
      <c r="F170" s="1048"/>
      <c r="G170" s="1075">
        <f>F170*E170</f>
        <v>0</v>
      </c>
      <c r="H170" s="116"/>
      <c r="I170" s="336"/>
      <c r="J170" s="959" t="str">
        <f t="shared" si="3"/>
        <v>CHYBNÁ CENA</v>
      </c>
      <c r="K170" s="339"/>
      <c r="L170" s="338"/>
      <c r="M170" s="338"/>
      <c r="N170" s="338"/>
    </row>
    <row r="171" spans="1:14" ht="25.5">
      <c r="A171" s="1076"/>
      <c r="B171" s="1073"/>
      <c r="C171" s="116"/>
      <c r="D171" s="92"/>
      <c r="E171" s="94">
        <v>3</v>
      </c>
      <c r="F171" s="1048"/>
      <c r="G171" s="1075"/>
      <c r="H171" s="116" t="s">
        <v>330</v>
      </c>
      <c r="I171" s="336"/>
      <c r="J171" s="959" t="str">
        <f t="shared" si="3"/>
        <v/>
      </c>
      <c r="K171" s="339"/>
      <c r="L171" s="338"/>
      <c r="M171" s="338"/>
      <c r="N171" s="338"/>
    </row>
    <row r="172" spans="1:14" ht="25.5">
      <c r="A172" s="1076"/>
      <c r="B172" s="1073"/>
      <c r="C172" s="116"/>
      <c r="D172" s="92"/>
      <c r="E172" s="94">
        <v>0</v>
      </c>
      <c r="F172" s="1048"/>
      <c r="G172" s="1075"/>
      <c r="H172" s="116" t="s">
        <v>331</v>
      </c>
      <c r="I172" s="336"/>
      <c r="J172" s="959" t="str">
        <f t="shared" si="3"/>
        <v/>
      </c>
      <c r="K172" s="339"/>
      <c r="L172" s="338"/>
      <c r="M172" s="338"/>
      <c r="N172" s="338"/>
    </row>
    <row r="173" spans="1:14" ht="25.5">
      <c r="A173" s="1076"/>
      <c r="B173" s="1073"/>
      <c r="C173" s="116"/>
      <c r="D173" s="92"/>
      <c r="E173" s="94">
        <v>0</v>
      </c>
      <c r="F173" s="1048"/>
      <c r="G173" s="1075"/>
      <c r="H173" s="116" t="s">
        <v>332</v>
      </c>
      <c r="I173" s="336"/>
      <c r="J173" s="959" t="str">
        <f t="shared" si="3"/>
        <v/>
      </c>
      <c r="K173" s="339"/>
      <c r="L173" s="338"/>
      <c r="M173" s="338"/>
      <c r="N173" s="338"/>
    </row>
    <row r="174" spans="1:14" ht="25.5">
      <c r="A174" s="1076"/>
      <c r="B174" s="1073"/>
      <c r="C174" s="116"/>
      <c r="D174" s="92"/>
      <c r="E174" s="94">
        <v>0</v>
      </c>
      <c r="F174" s="1048"/>
      <c r="G174" s="1075"/>
      <c r="H174" s="116" t="s">
        <v>333</v>
      </c>
      <c r="I174" s="336"/>
      <c r="J174" s="959" t="str">
        <f t="shared" si="3"/>
        <v/>
      </c>
      <c r="K174" s="339"/>
      <c r="L174" s="338"/>
      <c r="M174" s="338"/>
      <c r="N174" s="338"/>
    </row>
    <row r="175" spans="1:14" ht="25.5">
      <c r="A175" s="1076"/>
      <c r="B175" s="1073"/>
      <c r="C175" s="116"/>
      <c r="D175" s="92"/>
      <c r="E175" s="94">
        <v>0</v>
      </c>
      <c r="F175" s="1048"/>
      <c r="G175" s="1075"/>
      <c r="H175" s="116" t="s">
        <v>334</v>
      </c>
      <c r="I175" s="336"/>
      <c r="J175" s="959" t="str">
        <f t="shared" si="3"/>
        <v/>
      </c>
      <c r="K175" s="339"/>
      <c r="L175" s="338"/>
      <c r="M175" s="338"/>
      <c r="N175" s="338"/>
    </row>
    <row r="176" spans="1:14" ht="25.5">
      <c r="A176" s="1076"/>
      <c r="B176" s="1073"/>
      <c r="C176" s="116"/>
      <c r="D176" s="92"/>
      <c r="E176" s="94">
        <v>2</v>
      </c>
      <c r="F176" s="1048"/>
      <c r="G176" s="1075"/>
      <c r="H176" s="116" t="s">
        <v>335</v>
      </c>
      <c r="I176" s="336"/>
      <c r="J176" s="959" t="str">
        <f t="shared" si="3"/>
        <v/>
      </c>
      <c r="K176" s="339"/>
      <c r="L176" s="338"/>
      <c r="M176" s="338"/>
      <c r="N176" s="338"/>
    </row>
    <row r="177" spans="1:14" ht="38.25">
      <c r="A177" s="1076" t="s">
        <v>263</v>
      </c>
      <c r="B177" s="1073"/>
      <c r="C177" s="116" t="s">
        <v>264</v>
      </c>
      <c r="D177" s="92" t="s">
        <v>1627</v>
      </c>
      <c r="E177" s="1077">
        <f>SUM(E178:E180)</f>
        <v>6</v>
      </c>
      <c r="F177" s="1048"/>
      <c r="G177" s="1075">
        <f>F177*E177</f>
        <v>0</v>
      </c>
      <c r="H177" s="116"/>
      <c r="I177" s="336"/>
      <c r="J177" s="959" t="str">
        <f t="shared" si="3"/>
        <v>CHYBNÁ CENA</v>
      </c>
      <c r="K177" s="339"/>
      <c r="L177" s="338"/>
      <c r="M177" s="338"/>
      <c r="N177" s="338"/>
    </row>
    <row r="178" spans="1:14" ht="25.5">
      <c r="A178" s="1076"/>
      <c r="B178" s="1073"/>
      <c r="C178" s="116"/>
      <c r="D178" s="92"/>
      <c r="E178" s="94">
        <v>1</v>
      </c>
      <c r="F178" s="1048"/>
      <c r="G178" s="1075"/>
      <c r="H178" s="116" t="s">
        <v>330</v>
      </c>
      <c r="I178" s="336"/>
      <c r="J178" s="959" t="str">
        <f t="shared" si="3"/>
        <v/>
      </c>
      <c r="K178" s="339"/>
      <c r="L178" s="338"/>
      <c r="M178" s="338"/>
      <c r="N178" s="338"/>
    </row>
    <row r="179" spans="1:14" ht="25.5">
      <c r="A179" s="1076"/>
      <c r="B179" s="1073"/>
      <c r="C179" s="116"/>
      <c r="D179" s="92"/>
      <c r="E179" s="94">
        <v>4</v>
      </c>
      <c r="F179" s="1048"/>
      <c r="G179" s="1075"/>
      <c r="H179" s="116" t="s">
        <v>331</v>
      </c>
      <c r="I179" s="336"/>
      <c r="J179" s="959" t="str">
        <f t="shared" si="3"/>
        <v/>
      </c>
      <c r="K179" s="339"/>
      <c r="L179" s="338"/>
      <c r="M179" s="338"/>
      <c r="N179" s="338"/>
    </row>
    <row r="180" spans="1:14" ht="25.5">
      <c r="A180" s="1076"/>
      <c r="B180" s="1073"/>
      <c r="C180" s="116"/>
      <c r="D180" s="92"/>
      <c r="E180" s="94">
        <v>1</v>
      </c>
      <c r="F180" s="1048"/>
      <c r="G180" s="1075"/>
      <c r="H180" s="116" t="s">
        <v>335</v>
      </c>
      <c r="I180" s="336"/>
      <c r="J180" s="959" t="str">
        <f t="shared" si="3"/>
        <v/>
      </c>
      <c r="K180" s="215"/>
      <c r="L180" s="215"/>
      <c r="M180" s="215"/>
      <c r="N180" s="215"/>
    </row>
    <row r="181" spans="1:14" ht="12.75">
      <c r="A181" s="1076" t="s">
        <v>265</v>
      </c>
      <c r="B181" s="1073"/>
      <c r="C181" s="116" t="s">
        <v>266</v>
      </c>
      <c r="D181" s="92" t="s">
        <v>1627</v>
      </c>
      <c r="E181" s="1077">
        <v>1</v>
      </c>
      <c r="F181" s="1048"/>
      <c r="G181" s="1075">
        <f>F181*E181</f>
        <v>0</v>
      </c>
      <c r="H181" s="116"/>
      <c r="I181" s="336"/>
      <c r="J181" s="959" t="str">
        <f t="shared" si="3"/>
        <v>CHYBNÁ CENA</v>
      </c>
      <c r="K181" s="215"/>
      <c r="L181" s="215"/>
      <c r="M181" s="215"/>
      <c r="N181" s="215"/>
    </row>
    <row r="182" spans="1:14" ht="12.75">
      <c r="A182" s="1076" t="s">
        <v>267</v>
      </c>
      <c r="B182" s="1073"/>
      <c r="C182" s="116" t="s">
        <v>268</v>
      </c>
      <c r="D182" s="92"/>
      <c r="E182" s="94"/>
      <c r="F182" s="1048"/>
      <c r="G182" s="1075"/>
      <c r="H182" s="116"/>
      <c r="I182" s="336"/>
      <c r="J182" s="959" t="str">
        <f t="shared" si="3"/>
        <v/>
      </c>
      <c r="K182" s="215"/>
      <c r="L182" s="215"/>
      <c r="M182" s="215"/>
      <c r="N182" s="215"/>
    </row>
    <row r="183" spans="1:14" ht="51">
      <c r="A183" s="1076"/>
      <c r="B183" s="1073"/>
      <c r="C183" s="116"/>
      <c r="D183" s="92" t="s">
        <v>1627</v>
      </c>
      <c r="E183" s="1077">
        <v>237</v>
      </c>
      <c r="F183" s="1048"/>
      <c r="G183" s="1075">
        <f>F183*E183</f>
        <v>0</v>
      </c>
      <c r="H183" s="116" t="s">
        <v>247</v>
      </c>
      <c r="I183" s="336"/>
      <c r="J183" s="959" t="str">
        <f t="shared" si="3"/>
        <v>CHYBNÁ CENA</v>
      </c>
      <c r="K183" s="215"/>
      <c r="L183" s="215"/>
      <c r="M183" s="215"/>
      <c r="N183" s="215"/>
    </row>
    <row r="184" spans="1:14" ht="12.75">
      <c r="A184" s="1076"/>
      <c r="B184" s="1073"/>
      <c r="C184" s="116"/>
      <c r="D184" s="92"/>
      <c r="E184" s="94"/>
      <c r="F184" s="1048"/>
      <c r="G184" s="1075"/>
      <c r="H184" s="116"/>
      <c r="I184" s="336"/>
      <c r="J184" s="959" t="str">
        <f t="shared" si="3"/>
        <v/>
      </c>
      <c r="K184" s="215"/>
      <c r="L184" s="215"/>
      <c r="M184" s="215"/>
      <c r="N184" s="215"/>
    </row>
    <row r="185" spans="1:14" ht="12.75">
      <c r="A185" s="1072" t="s">
        <v>269</v>
      </c>
      <c r="B185" s="1073"/>
      <c r="C185" s="1074" t="s">
        <v>270</v>
      </c>
      <c r="D185" s="92"/>
      <c r="E185" s="94"/>
      <c r="F185" s="1048"/>
      <c r="G185" s="1075"/>
      <c r="H185" s="116"/>
      <c r="I185" s="336"/>
      <c r="J185" s="959" t="str">
        <f t="shared" si="3"/>
        <v/>
      </c>
      <c r="K185" s="215"/>
      <c r="L185" s="215"/>
      <c r="M185" s="215"/>
      <c r="N185" s="215"/>
    </row>
    <row r="186" spans="1:14" ht="77.25" customHeight="1">
      <c r="A186" s="1076" t="s">
        <v>271</v>
      </c>
      <c r="B186" s="1073"/>
      <c r="C186" s="93" t="s">
        <v>4419</v>
      </c>
      <c r="D186" s="92" t="s">
        <v>1627</v>
      </c>
      <c r="E186" s="1077">
        <f>SUM(E187:E192)</f>
        <v>35</v>
      </c>
      <c r="F186" s="1048"/>
      <c r="G186" s="1075">
        <f>F186*E186</f>
        <v>0</v>
      </c>
      <c r="H186" s="116"/>
      <c r="I186" s="336"/>
      <c r="J186" s="959" t="str">
        <f t="shared" si="3"/>
        <v>CHYBNÁ CENA</v>
      </c>
      <c r="K186" s="215"/>
      <c r="L186" s="215"/>
      <c r="M186" s="215"/>
      <c r="N186" s="215"/>
    </row>
    <row r="187" spans="1:14" ht="25.5">
      <c r="A187" s="1076"/>
      <c r="B187" s="1073"/>
      <c r="C187" s="116"/>
      <c r="D187" s="92"/>
      <c r="E187" s="94">
        <v>0</v>
      </c>
      <c r="F187" s="1048"/>
      <c r="G187" s="1075"/>
      <c r="H187" s="116" t="s">
        <v>225</v>
      </c>
      <c r="I187" s="336"/>
      <c r="J187" s="959" t="str">
        <f t="shared" si="3"/>
        <v/>
      </c>
      <c r="K187" s="215"/>
      <c r="L187" s="215"/>
      <c r="M187" s="215"/>
      <c r="N187" s="215"/>
    </row>
    <row r="188" spans="1:14" ht="25.5">
      <c r="A188" s="1076"/>
      <c r="B188" s="1073"/>
      <c r="C188" s="116"/>
      <c r="D188" s="92"/>
      <c r="E188" s="94">
        <v>4</v>
      </c>
      <c r="F188" s="1048"/>
      <c r="G188" s="1075"/>
      <c r="H188" s="116" t="s">
        <v>226</v>
      </c>
      <c r="I188" s="336"/>
      <c r="J188" s="959" t="str">
        <f t="shared" si="3"/>
        <v/>
      </c>
      <c r="K188" s="215"/>
      <c r="L188" s="215"/>
      <c r="M188" s="215"/>
      <c r="N188" s="215"/>
    </row>
    <row r="189" spans="1:14" ht="25.5">
      <c r="A189" s="1076"/>
      <c r="B189" s="1073"/>
      <c r="C189" s="116"/>
      <c r="D189" s="92"/>
      <c r="E189" s="94">
        <v>23</v>
      </c>
      <c r="F189" s="1048"/>
      <c r="G189" s="1075"/>
      <c r="H189" s="116" t="s">
        <v>227</v>
      </c>
      <c r="I189" s="336"/>
      <c r="J189" s="959" t="str">
        <f t="shared" si="3"/>
        <v/>
      </c>
      <c r="K189" s="215"/>
      <c r="L189" s="215"/>
      <c r="M189" s="215"/>
      <c r="N189" s="215"/>
    </row>
    <row r="190" spans="1:10" ht="25.5">
      <c r="A190" s="1076"/>
      <c r="B190" s="1073"/>
      <c r="C190" s="116"/>
      <c r="D190" s="92"/>
      <c r="E190" s="94">
        <v>4</v>
      </c>
      <c r="F190" s="1048"/>
      <c r="G190" s="1075"/>
      <c r="H190" s="116" t="s">
        <v>228</v>
      </c>
      <c r="I190" s="336"/>
      <c r="J190" s="959" t="str">
        <f t="shared" si="3"/>
        <v/>
      </c>
    </row>
    <row r="191" spans="1:10" ht="25.5">
      <c r="A191" s="1076"/>
      <c r="B191" s="1073"/>
      <c r="C191" s="116"/>
      <c r="D191" s="92"/>
      <c r="E191" s="94">
        <v>4</v>
      </c>
      <c r="F191" s="1048"/>
      <c r="G191" s="1075"/>
      <c r="H191" s="116" t="s">
        <v>229</v>
      </c>
      <c r="I191" s="336"/>
      <c r="J191" s="959" t="str">
        <f t="shared" si="3"/>
        <v/>
      </c>
    </row>
    <row r="192" spans="1:10" ht="25.5">
      <c r="A192" s="1076"/>
      <c r="B192" s="1073"/>
      <c r="C192" s="116"/>
      <c r="D192" s="92"/>
      <c r="E192" s="94">
        <v>0</v>
      </c>
      <c r="F192" s="1048"/>
      <c r="G192" s="1075"/>
      <c r="H192" s="116" t="s">
        <v>230</v>
      </c>
      <c r="I192" s="336"/>
      <c r="J192" s="959" t="str">
        <f t="shared" si="3"/>
        <v/>
      </c>
    </row>
    <row r="193" spans="1:10" ht="81.75" customHeight="1">
      <c r="A193" s="1076" t="s">
        <v>272</v>
      </c>
      <c r="B193" s="1073"/>
      <c r="C193" s="93" t="s">
        <v>4420</v>
      </c>
      <c r="D193" s="92" t="s">
        <v>1627</v>
      </c>
      <c r="E193" s="1077">
        <f>SUM(E194:E199)</f>
        <v>171</v>
      </c>
      <c r="F193" s="1048"/>
      <c r="G193" s="1075">
        <f>F193*E193</f>
        <v>0</v>
      </c>
      <c r="H193" s="116"/>
      <c r="I193" s="336"/>
      <c r="J193" s="959" t="str">
        <f t="shared" si="3"/>
        <v>CHYBNÁ CENA</v>
      </c>
    </row>
    <row r="194" spans="1:10" ht="25.5">
      <c r="A194" s="1076"/>
      <c r="B194" s="1073"/>
      <c r="C194" s="116"/>
      <c r="D194" s="92"/>
      <c r="E194" s="94">
        <v>0</v>
      </c>
      <c r="F194" s="1048"/>
      <c r="G194" s="1075"/>
      <c r="H194" s="116" t="s">
        <v>225</v>
      </c>
      <c r="I194" s="336"/>
      <c r="J194" s="959" t="str">
        <f t="shared" si="3"/>
        <v/>
      </c>
    </row>
    <row r="195" spans="1:10" ht="25.5">
      <c r="A195" s="1076"/>
      <c r="B195" s="1073"/>
      <c r="C195" s="116"/>
      <c r="D195" s="92"/>
      <c r="E195" s="94">
        <v>21</v>
      </c>
      <c r="F195" s="1048"/>
      <c r="G195" s="1075"/>
      <c r="H195" s="116" t="s">
        <v>226</v>
      </c>
      <c r="I195" s="336"/>
      <c r="J195" s="959" t="str">
        <f t="shared" si="3"/>
        <v/>
      </c>
    </row>
    <row r="196" spans="1:10" ht="25.5">
      <c r="A196" s="1076"/>
      <c r="B196" s="1073"/>
      <c r="C196" s="116"/>
      <c r="D196" s="92"/>
      <c r="E196" s="94">
        <v>24</v>
      </c>
      <c r="F196" s="1048"/>
      <c r="G196" s="1075"/>
      <c r="H196" s="116" t="s">
        <v>227</v>
      </c>
      <c r="I196" s="336"/>
      <c r="J196" s="959" t="str">
        <f t="shared" si="3"/>
        <v/>
      </c>
    </row>
    <row r="197" spans="1:10" ht="25.5">
      <c r="A197" s="1076"/>
      <c r="B197" s="1073"/>
      <c r="C197" s="116"/>
      <c r="D197" s="92"/>
      <c r="E197" s="94">
        <v>75</v>
      </c>
      <c r="F197" s="1048"/>
      <c r="G197" s="1075"/>
      <c r="H197" s="116" t="s">
        <v>228</v>
      </c>
      <c r="I197" s="336"/>
      <c r="J197" s="959" t="str">
        <f t="shared" si="3"/>
        <v/>
      </c>
    </row>
    <row r="198" spans="1:10" ht="25.5">
      <c r="A198" s="1076"/>
      <c r="B198" s="1073"/>
      <c r="C198" s="116"/>
      <c r="D198" s="92"/>
      <c r="E198" s="94">
        <v>51</v>
      </c>
      <c r="F198" s="1048"/>
      <c r="G198" s="1075"/>
      <c r="H198" s="116" t="s">
        <v>229</v>
      </c>
      <c r="I198" s="336"/>
      <c r="J198" s="959" t="str">
        <f aca="true" t="shared" si="5" ref="J198:J261">IF((ISBLANK(D198)),"",IF(G198&lt;=0,"CHYBNÁ CENA",""))</f>
        <v/>
      </c>
    </row>
    <row r="199" spans="1:10" ht="25.5">
      <c r="A199" s="1076"/>
      <c r="B199" s="1073"/>
      <c r="C199" s="116"/>
      <c r="D199" s="92"/>
      <c r="E199" s="94">
        <v>0</v>
      </c>
      <c r="F199" s="1048"/>
      <c r="G199" s="1075"/>
      <c r="H199" s="116" t="s">
        <v>230</v>
      </c>
      <c r="I199" s="336"/>
      <c r="J199" s="959" t="str">
        <f t="shared" si="5"/>
        <v/>
      </c>
    </row>
    <row r="200" spans="1:10" ht="78" customHeight="1">
      <c r="A200" s="1076" t="s">
        <v>273</v>
      </c>
      <c r="B200" s="1073"/>
      <c r="C200" s="93" t="s">
        <v>4421</v>
      </c>
      <c r="D200" s="92" t="s">
        <v>1627</v>
      </c>
      <c r="E200" s="1077">
        <f>SUM(E201:E206)</f>
        <v>46</v>
      </c>
      <c r="F200" s="1048"/>
      <c r="G200" s="1075">
        <f>F200*E200</f>
        <v>0</v>
      </c>
      <c r="H200" s="116"/>
      <c r="I200" s="336"/>
      <c r="J200" s="959" t="str">
        <f t="shared" si="5"/>
        <v>CHYBNÁ CENA</v>
      </c>
    </row>
    <row r="201" spans="1:10" ht="25.5">
      <c r="A201" s="1076"/>
      <c r="B201" s="1073"/>
      <c r="C201" s="116"/>
      <c r="D201" s="92"/>
      <c r="E201" s="94">
        <v>0</v>
      </c>
      <c r="F201" s="1048"/>
      <c r="G201" s="1075"/>
      <c r="H201" s="116" t="s">
        <v>225</v>
      </c>
      <c r="I201" s="336"/>
      <c r="J201" s="959" t="str">
        <f t="shared" si="5"/>
        <v/>
      </c>
    </row>
    <row r="202" spans="1:10" ht="25.5">
      <c r="A202" s="1076"/>
      <c r="B202" s="1073"/>
      <c r="C202" s="116"/>
      <c r="D202" s="92"/>
      <c r="E202" s="94">
        <v>20</v>
      </c>
      <c r="F202" s="1048"/>
      <c r="G202" s="1075"/>
      <c r="H202" s="116" t="s">
        <v>226</v>
      </c>
      <c r="I202" s="336"/>
      <c r="J202" s="959" t="str">
        <f t="shared" si="5"/>
        <v/>
      </c>
    </row>
    <row r="203" spans="1:10" ht="25.5">
      <c r="A203" s="1076"/>
      <c r="B203" s="1073"/>
      <c r="C203" s="116"/>
      <c r="D203" s="92"/>
      <c r="E203" s="94">
        <v>14</v>
      </c>
      <c r="F203" s="1048"/>
      <c r="G203" s="1075"/>
      <c r="H203" s="116" t="s">
        <v>227</v>
      </c>
      <c r="I203" s="336"/>
      <c r="J203" s="959" t="str">
        <f t="shared" si="5"/>
        <v/>
      </c>
    </row>
    <row r="204" spans="1:10" ht="25.5">
      <c r="A204" s="1076"/>
      <c r="B204" s="1073"/>
      <c r="C204" s="116"/>
      <c r="D204" s="92"/>
      <c r="E204" s="94">
        <v>4</v>
      </c>
      <c r="F204" s="1048"/>
      <c r="G204" s="1075"/>
      <c r="H204" s="116" t="s">
        <v>228</v>
      </c>
      <c r="I204" s="336"/>
      <c r="J204" s="959" t="str">
        <f t="shared" si="5"/>
        <v/>
      </c>
    </row>
    <row r="205" spans="1:10" ht="25.5">
      <c r="A205" s="1076"/>
      <c r="B205" s="1073"/>
      <c r="C205" s="116"/>
      <c r="D205" s="92"/>
      <c r="E205" s="94">
        <v>8</v>
      </c>
      <c r="F205" s="1048"/>
      <c r="G205" s="1075"/>
      <c r="H205" s="116" t="s">
        <v>229</v>
      </c>
      <c r="I205" s="336"/>
      <c r="J205" s="959" t="str">
        <f t="shared" si="5"/>
        <v/>
      </c>
    </row>
    <row r="206" spans="1:10" ht="25.5">
      <c r="A206" s="1076"/>
      <c r="B206" s="1073"/>
      <c r="C206" s="116"/>
      <c r="D206" s="92"/>
      <c r="E206" s="94">
        <v>0</v>
      </c>
      <c r="F206" s="1048"/>
      <c r="G206" s="1075"/>
      <c r="H206" s="116" t="s">
        <v>230</v>
      </c>
      <c r="I206" s="336"/>
      <c r="J206" s="959" t="str">
        <f t="shared" si="5"/>
        <v/>
      </c>
    </row>
    <row r="207" spans="1:10" ht="76.5">
      <c r="A207" s="1076" t="s">
        <v>1131</v>
      </c>
      <c r="B207" s="1073"/>
      <c r="C207" s="93" t="s">
        <v>929</v>
      </c>
      <c r="D207" s="92" t="s">
        <v>1627</v>
      </c>
      <c r="E207" s="1077">
        <f>SUM(E208:E213)</f>
        <v>8</v>
      </c>
      <c r="F207" s="1048"/>
      <c r="G207" s="1075">
        <f>F207*E207</f>
        <v>0</v>
      </c>
      <c r="H207" s="116"/>
      <c r="I207" s="336"/>
      <c r="J207" s="959" t="str">
        <f t="shared" si="5"/>
        <v>CHYBNÁ CENA</v>
      </c>
    </row>
    <row r="208" spans="1:10" ht="25.5">
      <c r="A208" s="1076"/>
      <c r="B208" s="1073"/>
      <c r="C208" s="116"/>
      <c r="D208" s="92"/>
      <c r="E208" s="94">
        <v>0</v>
      </c>
      <c r="F208" s="1048"/>
      <c r="G208" s="1075"/>
      <c r="H208" s="116" t="s">
        <v>225</v>
      </c>
      <c r="I208" s="336"/>
      <c r="J208" s="959" t="str">
        <f t="shared" si="5"/>
        <v/>
      </c>
    </row>
    <row r="209" spans="1:10" ht="25.5">
      <c r="A209" s="1076"/>
      <c r="B209" s="1073"/>
      <c r="C209" s="116"/>
      <c r="D209" s="92"/>
      <c r="E209" s="94">
        <v>8</v>
      </c>
      <c r="F209" s="1048"/>
      <c r="G209" s="1075"/>
      <c r="H209" s="116" t="s">
        <v>226</v>
      </c>
      <c r="I209" s="336"/>
      <c r="J209" s="959" t="str">
        <f t="shared" si="5"/>
        <v/>
      </c>
    </row>
    <row r="210" spans="1:10" ht="25.5">
      <c r="A210" s="1076"/>
      <c r="B210" s="1073"/>
      <c r="C210" s="116"/>
      <c r="D210" s="92"/>
      <c r="E210" s="94">
        <v>0</v>
      </c>
      <c r="F210" s="1048"/>
      <c r="G210" s="1075"/>
      <c r="H210" s="116" t="s">
        <v>227</v>
      </c>
      <c r="I210" s="336"/>
      <c r="J210" s="959" t="str">
        <f t="shared" si="5"/>
        <v/>
      </c>
    </row>
    <row r="211" spans="1:10" ht="25.5">
      <c r="A211" s="1076"/>
      <c r="B211" s="1073"/>
      <c r="C211" s="116"/>
      <c r="D211" s="92"/>
      <c r="E211" s="94">
        <v>0</v>
      </c>
      <c r="F211" s="1048"/>
      <c r="G211" s="1075"/>
      <c r="H211" s="116" t="s">
        <v>228</v>
      </c>
      <c r="I211" s="336"/>
      <c r="J211" s="959" t="str">
        <f t="shared" si="5"/>
        <v/>
      </c>
    </row>
    <row r="212" spans="1:10" ht="25.5">
      <c r="A212" s="1076"/>
      <c r="B212" s="1073"/>
      <c r="C212" s="116"/>
      <c r="D212" s="92"/>
      <c r="E212" s="94">
        <v>0</v>
      </c>
      <c r="F212" s="1048"/>
      <c r="G212" s="1075"/>
      <c r="H212" s="116" t="s">
        <v>229</v>
      </c>
      <c r="I212" s="336"/>
      <c r="J212" s="959" t="str">
        <f t="shared" si="5"/>
        <v/>
      </c>
    </row>
    <row r="213" spans="1:10" ht="25.5">
      <c r="A213" s="1076"/>
      <c r="B213" s="1073"/>
      <c r="C213" s="116"/>
      <c r="D213" s="92"/>
      <c r="E213" s="94">
        <v>0</v>
      </c>
      <c r="F213" s="1048"/>
      <c r="G213" s="1075"/>
      <c r="H213" s="116" t="s">
        <v>230</v>
      </c>
      <c r="I213" s="336"/>
      <c r="J213" s="959" t="str">
        <f t="shared" si="5"/>
        <v/>
      </c>
    </row>
    <row r="214" spans="1:10" ht="38.25">
      <c r="A214" s="1076" t="s">
        <v>1132</v>
      </c>
      <c r="B214" s="1073"/>
      <c r="C214" s="93" t="s">
        <v>4422</v>
      </c>
      <c r="D214" s="92" t="s">
        <v>1627</v>
      </c>
      <c r="E214" s="1077">
        <f>SUM(E215:E220)</f>
        <v>73</v>
      </c>
      <c r="F214" s="1048"/>
      <c r="G214" s="1075">
        <f>F214*E214</f>
        <v>0</v>
      </c>
      <c r="H214" s="116"/>
      <c r="I214" s="336"/>
      <c r="J214" s="959" t="str">
        <f t="shared" si="5"/>
        <v>CHYBNÁ CENA</v>
      </c>
    </row>
    <row r="215" spans="1:10" ht="25.5">
      <c r="A215" s="1076"/>
      <c r="B215" s="1073"/>
      <c r="C215" s="116"/>
      <c r="D215" s="92"/>
      <c r="E215" s="94">
        <v>31</v>
      </c>
      <c r="F215" s="1048"/>
      <c r="G215" s="1075"/>
      <c r="H215" s="116" t="s">
        <v>225</v>
      </c>
      <c r="I215" s="336"/>
      <c r="J215" s="959" t="str">
        <f t="shared" si="5"/>
        <v/>
      </c>
    </row>
    <row r="216" spans="1:10" ht="25.5">
      <c r="A216" s="1076"/>
      <c r="B216" s="1073"/>
      <c r="C216" s="116"/>
      <c r="D216" s="92"/>
      <c r="E216" s="94">
        <v>9</v>
      </c>
      <c r="F216" s="1048"/>
      <c r="G216" s="1075"/>
      <c r="H216" s="116" t="s">
        <v>226</v>
      </c>
      <c r="I216" s="336"/>
      <c r="J216" s="959" t="str">
        <f t="shared" si="5"/>
        <v/>
      </c>
    </row>
    <row r="217" spans="1:10" ht="25.5">
      <c r="A217" s="1076"/>
      <c r="B217" s="1073"/>
      <c r="C217" s="116"/>
      <c r="D217" s="92"/>
      <c r="E217" s="94">
        <v>3</v>
      </c>
      <c r="F217" s="1048"/>
      <c r="G217" s="1075"/>
      <c r="H217" s="116" t="s">
        <v>227</v>
      </c>
      <c r="I217" s="336"/>
      <c r="J217" s="959" t="str">
        <f t="shared" si="5"/>
        <v/>
      </c>
    </row>
    <row r="218" spans="1:10" ht="25.5">
      <c r="A218" s="1076"/>
      <c r="B218" s="1073"/>
      <c r="C218" s="116"/>
      <c r="D218" s="92"/>
      <c r="E218" s="94">
        <v>12</v>
      </c>
      <c r="F218" s="1048"/>
      <c r="G218" s="1075"/>
      <c r="H218" s="116" t="s">
        <v>228</v>
      </c>
      <c r="I218" s="336"/>
      <c r="J218" s="959" t="str">
        <f t="shared" si="5"/>
        <v/>
      </c>
    </row>
    <row r="219" spans="1:10" ht="25.5">
      <c r="A219" s="1076"/>
      <c r="B219" s="1073"/>
      <c r="C219" s="116"/>
      <c r="D219" s="92"/>
      <c r="E219" s="94">
        <v>12</v>
      </c>
      <c r="F219" s="1048"/>
      <c r="G219" s="1075"/>
      <c r="H219" s="116" t="s">
        <v>229</v>
      </c>
      <c r="I219" s="336"/>
      <c r="J219" s="959" t="str">
        <f t="shared" si="5"/>
        <v/>
      </c>
    </row>
    <row r="220" spans="1:10" ht="25.5">
      <c r="A220" s="1076"/>
      <c r="B220" s="1073"/>
      <c r="C220" s="116"/>
      <c r="D220" s="92"/>
      <c r="E220" s="94">
        <v>6</v>
      </c>
      <c r="F220" s="1048"/>
      <c r="G220" s="1075"/>
      <c r="H220" s="116" t="s">
        <v>230</v>
      </c>
      <c r="I220" s="336"/>
      <c r="J220" s="959" t="str">
        <f t="shared" si="5"/>
        <v/>
      </c>
    </row>
    <row r="221" spans="1:10" ht="63.75">
      <c r="A221" s="1076" t="s">
        <v>1133</v>
      </c>
      <c r="B221" s="1073"/>
      <c r="C221" s="93" t="s">
        <v>4423</v>
      </c>
      <c r="D221" s="92" t="s">
        <v>1627</v>
      </c>
      <c r="E221" s="1077">
        <f>SUM(E222:E227)</f>
        <v>87</v>
      </c>
      <c r="F221" s="1048"/>
      <c r="G221" s="1075">
        <f>F221*E221</f>
        <v>0</v>
      </c>
      <c r="H221" s="116"/>
      <c r="I221" s="336"/>
      <c r="J221" s="959" t="str">
        <f t="shared" si="5"/>
        <v>CHYBNÁ CENA</v>
      </c>
    </row>
    <row r="222" spans="1:10" ht="25.5">
      <c r="A222" s="1076"/>
      <c r="B222" s="1073"/>
      <c r="C222" s="116"/>
      <c r="D222" s="92"/>
      <c r="E222" s="94">
        <v>22</v>
      </c>
      <c r="F222" s="1048"/>
      <c r="G222" s="1075"/>
      <c r="H222" s="116" t="s">
        <v>225</v>
      </c>
      <c r="I222" s="336"/>
      <c r="J222" s="959" t="str">
        <f t="shared" si="5"/>
        <v/>
      </c>
    </row>
    <row r="223" spans="1:10" ht="25.5">
      <c r="A223" s="1076"/>
      <c r="B223" s="1073"/>
      <c r="C223" s="116"/>
      <c r="D223" s="92"/>
      <c r="E223" s="94">
        <v>21</v>
      </c>
      <c r="F223" s="1048"/>
      <c r="G223" s="1075"/>
      <c r="H223" s="116" t="s">
        <v>226</v>
      </c>
      <c r="I223" s="336"/>
      <c r="J223" s="959" t="str">
        <f t="shared" si="5"/>
        <v/>
      </c>
    </row>
    <row r="224" spans="1:10" ht="25.5">
      <c r="A224" s="1076"/>
      <c r="B224" s="1073"/>
      <c r="C224" s="116"/>
      <c r="D224" s="92"/>
      <c r="E224" s="94">
        <v>22</v>
      </c>
      <c r="F224" s="1048"/>
      <c r="G224" s="1075"/>
      <c r="H224" s="116" t="s">
        <v>227</v>
      </c>
      <c r="I224" s="336"/>
      <c r="J224" s="959" t="str">
        <f t="shared" si="5"/>
        <v/>
      </c>
    </row>
    <row r="225" spans="1:10" ht="25.5">
      <c r="A225" s="1076"/>
      <c r="B225" s="1073"/>
      <c r="C225" s="116"/>
      <c r="D225" s="92"/>
      <c r="E225" s="94">
        <v>22</v>
      </c>
      <c r="F225" s="1048"/>
      <c r="G225" s="1075"/>
      <c r="H225" s="116" t="s">
        <v>228</v>
      </c>
      <c r="I225" s="336"/>
      <c r="J225" s="959" t="str">
        <f t="shared" si="5"/>
        <v/>
      </c>
    </row>
    <row r="226" spans="1:10" ht="25.5">
      <c r="A226" s="1076"/>
      <c r="B226" s="1073"/>
      <c r="C226" s="116"/>
      <c r="D226" s="92"/>
      <c r="E226" s="94">
        <v>0</v>
      </c>
      <c r="F226" s="1048"/>
      <c r="G226" s="1075"/>
      <c r="H226" s="116" t="s">
        <v>229</v>
      </c>
      <c r="I226" s="336"/>
      <c r="J226" s="959" t="str">
        <f t="shared" si="5"/>
        <v/>
      </c>
    </row>
    <row r="227" spans="1:10" ht="25.5">
      <c r="A227" s="1076"/>
      <c r="B227" s="1073"/>
      <c r="C227" s="116"/>
      <c r="D227" s="92"/>
      <c r="E227" s="94">
        <v>0</v>
      </c>
      <c r="F227" s="1048"/>
      <c r="G227" s="1075"/>
      <c r="H227" s="116" t="s">
        <v>230</v>
      </c>
      <c r="I227" s="336"/>
      <c r="J227" s="959" t="str">
        <f t="shared" si="5"/>
        <v/>
      </c>
    </row>
    <row r="228" spans="1:10" ht="76.5">
      <c r="A228" s="1076" t="s">
        <v>873</v>
      </c>
      <c r="B228" s="1073"/>
      <c r="C228" s="93" t="s">
        <v>4424</v>
      </c>
      <c r="D228" s="92" t="s">
        <v>1627</v>
      </c>
      <c r="E228" s="1077">
        <f>SUM(E229:E234)</f>
        <v>16</v>
      </c>
      <c r="F228" s="1048"/>
      <c r="G228" s="1075">
        <f>F228*E228</f>
        <v>0</v>
      </c>
      <c r="H228" s="116"/>
      <c r="I228" s="336"/>
      <c r="J228" s="959" t="str">
        <f t="shared" si="5"/>
        <v>CHYBNÁ CENA</v>
      </c>
    </row>
    <row r="229" spans="1:10" ht="25.5">
      <c r="A229" s="1076"/>
      <c r="B229" s="1073"/>
      <c r="C229" s="116"/>
      <c r="D229" s="92"/>
      <c r="E229" s="94">
        <v>0</v>
      </c>
      <c r="F229" s="1048"/>
      <c r="G229" s="1075"/>
      <c r="H229" s="116" t="s">
        <v>225</v>
      </c>
      <c r="I229" s="336"/>
      <c r="J229" s="959" t="str">
        <f t="shared" si="5"/>
        <v/>
      </c>
    </row>
    <row r="230" spans="1:10" ht="25.5">
      <c r="A230" s="1076"/>
      <c r="B230" s="1073"/>
      <c r="C230" s="116"/>
      <c r="D230" s="92"/>
      <c r="E230" s="94">
        <v>16</v>
      </c>
      <c r="F230" s="1048"/>
      <c r="G230" s="1075"/>
      <c r="H230" s="116" t="s">
        <v>226</v>
      </c>
      <c r="I230" s="336"/>
      <c r="J230" s="959" t="str">
        <f t="shared" si="5"/>
        <v/>
      </c>
    </row>
    <row r="231" spans="1:10" ht="25.5">
      <c r="A231" s="1076"/>
      <c r="B231" s="1073"/>
      <c r="C231" s="116"/>
      <c r="D231" s="92"/>
      <c r="E231" s="94">
        <v>0</v>
      </c>
      <c r="F231" s="1048"/>
      <c r="G231" s="1075"/>
      <c r="H231" s="116" t="s">
        <v>227</v>
      </c>
      <c r="I231" s="336"/>
      <c r="J231" s="959" t="str">
        <f t="shared" si="5"/>
        <v/>
      </c>
    </row>
    <row r="232" spans="1:10" ht="25.5">
      <c r="A232" s="1076"/>
      <c r="B232" s="1073"/>
      <c r="C232" s="116"/>
      <c r="D232" s="92"/>
      <c r="E232" s="94">
        <v>0</v>
      </c>
      <c r="F232" s="1048"/>
      <c r="G232" s="1075"/>
      <c r="H232" s="116" t="s">
        <v>228</v>
      </c>
      <c r="I232" s="336"/>
      <c r="J232" s="959" t="str">
        <f t="shared" si="5"/>
        <v/>
      </c>
    </row>
    <row r="233" spans="1:10" ht="25.5">
      <c r="A233" s="1076"/>
      <c r="B233" s="1073"/>
      <c r="C233" s="116"/>
      <c r="D233" s="92"/>
      <c r="E233" s="94">
        <v>0</v>
      </c>
      <c r="F233" s="1048"/>
      <c r="G233" s="1075"/>
      <c r="H233" s="116" t="s">
        <v>229</v>
      </c>
      <c r="I233" s="336"/>
      <c r="J233" s="959" t="str">
        <f t="shared" si="5"/>
        <v/>
      </c>
    </row>
    <row r="234" spans="1:10" ht="25.5">
      <c r="A234" s="1076"/>
      <c r="B234" s="1073"/>
      <c r="C234" s="116"/>
      <c r="D234" s="92"/>
      <c r="E234" s="94">
        <v>0</v>
      </c>
      <c r="F234" s="1048"/>
      <c r="G234" s="1075"/>
      <c r="H234" s="116" t="s">
        <v>230</v>
      </c>
      <c r="I234" s="336"/>
      <c r="J234" s="959" t="str">
        <f t="shared" si="5"/>
        <v/>
      </c>
    </row>
    <row r="235" spans="1:10" ht="51">
      <c r="A235" s="1076" t="s">
        <v>874</v>
      </c>
      <c r="B235" s="1073"/>
      <c r="C235" s="93" t="s">
        <v>4425</v>
      </c>
      <c r="D235" s="92" t="s">
        <v>1627</v>
      </c>
      <c r="E235" s="1077">
        <f>SUM(E236:E241)</f>
        <v>8</v>
      </c>
      <c r="F235" s="1048"/>
      <c r="G235" s="1075">
        <f>F235*E235</f>
        <v>0</v>
      </c>
      <c r="H235" s="116"/>
      <c r="I235" s="336"/>
      <c r="J235" s="959" t="str">
        <f t="shared" si="5"/>
        <v>CHYBNÁ CENA</v>
      </c>
    </row>
    <row r="236" spans="1:10" ht="25.5">
      <c r="A236" s="1076"/>
      <c r="B236" s="1073"/>
      <c r="C236" s="116"/>
      <c r="D236" s="92"/>
      <c r="E236" s="94">
        <v>0</v>
      </c>
      <c r="F236" s="1048"/>
      <c r="G236" s="1075"/>
      <c r="H236" s="116" t="s">
        <v>225</v>
      </c>
      <c r="I236" s="336"/>
      <c r="J236" s="959" t="str">
        <f t="shared" si="5"/>
        <v/>
      </c>
    </row>
    <row r="237" spans="1:10" ht="25.5">
      <c r="A237" s="1076"/>
      <c r="B237" s="1073"/>
      <c r="C237" s="116"/>
      <c r="D237" s="92"/>
      <c r="E237" s="94">
        <v>8</v>
      </c>
      <c r="F237" s="1048"/>
      <c r="G237" s="1075"/>
      <c r="H237" s="116" t="s">
        <v>226</v>
      </c>
      <c r="I237" s="336"/>
      <c r="J237" s="959" t="str">
        <f t="shared" si="5"/>
        <v/>
      </c>
    </row>
    <row r="238" spans="1:10" ht="25.5">
      <c r="A238" s="1076"/>
      <c r="B238" s="1073"/>
      <c r="C238" s="116"/>
      <c r="D238" s="92"/>
      <c r="E238" s="94">
        <v>0</v>
      </c>
      <c r="F238" s="1048"/>
      <c r="G238" s="1075"/>
      <c r="H238" s="116" t="s">
        <v>227</v>
      </c>
      <c r="I238" s="336"/>
      <c r="J238" s="959" t="str">
        <f t="shared" si="5"/>
        <v/>
      </c>
    </row>
    <row r="239" spans="1:10" ht="25.5">
      <c r="A239" s="1076"/>
      <c r="B239" s="1073"/>
      <c r="C239" s="116"/>
      <c r="D239" s="92"/>
      <c r="E239" s="94">
        <v>0</v>
      </c>
      <c r="F239" s="1048"/>
      <c r="G239" s="1075"/>
      <c r="H239" s="116" t="s">
        <v>228</v>
      </c>
      <c r="I239" s="336"/>
      <c r="J239" s="959" t="str">
        <f t="shared" si="5"/>
        <v/>
      </c>
    </row>
    <row r="240" spans="1:10" ht="25.5">
      <c r="A240" s="1076"/>
      <c r="B240" s="1073"/>
      <c r="C240" s="116"/>
      <c r="D240" s="92"/>
      <c r="E240" s="94">
        <v>0</v>
      </c>
      <c r="F240" s="1048"/>
      <c r="G240" s="1075"/>
      <c r="H240" s="116" t="s">
        <v>229</v>
      </c>
      <c r="I240" s="336"/>
      <c r="J240" s="959" t="str">
        <f t="shared" si="5"/>
        <v/>
      </c>
    </row>
    <row r="241" spans="1:10" ht="25.5">
      <c r="A241" s="1076"/>
      <c r="B241" s="1073"/>
      <c r="C241" s="116"/>
      <c r="D241" s="92"/>
      <c r="E241" s="94">
        <v>0</v>
      </c>
      <c r="F241" s="1048"/>
      <c r="G241" s="1075"/>
      <c r="H241" s="116" t="s">
        <v>230</v>
      </c>
      <c r="I241" s="336"/>
      <c r="J241" s="959" t="str">
        <f t="shared" si="5"/>
        <v/>
      </c>
    </row>
    <row r="242" spans="1:10" ht="63.75">
      <c r="A242" s="1076" t="s">
        <v>875</v>
      </c>
      <c r="B242" s="1073"/>
      <c r="C242" s="93" t="s">
        <v>4426</v>
      </c>
      <c r="D242" s="92" t="s">
        <v>1627</v>
      </c>
      <c r="E242" s="1077">
        <f>SUM(E243:E248)</f>
        <v>78</v>
      </c>
      <c r="F242" s="1048"/>
      <c r="G242" s="1075">
        <f>F242*E242</f>
        <v>0</v>
      </c>
      <c r="H242" s="116"/>
      <c r="I242" s="336"/>
      <c r="J242" s="959" t="str">
        <f t="shared" si="5"/>
        <v>CHYBNÁ CENA</v>
      </c>
    </row>
    <row r="243" spans="1:10" ht="25.5">
      <c r="A243" s="1076"/>
      <c r="B243" s="1073"/>
      <c r="C243" s="116"/>
      <c r="D243" s="92"/>
      <c r="E243" s="94">
        <v>10</v>
      </c>
      <c r="F243" s="1048"/>
      <c r="G243" s="1075"/>
      <c r="H243" s="116" t="s">
        <v>225</v>
      </c>
      <c r="I243" s="336"/>
      <c r="J243" s="959" t="str">
        <f t="shared" si="5"/>
        <v/>
      </c>
    </row>
    <row r="244" spans="1:10" ht="25.5">
      <c r="A244" s="1076"/>
      <c r="B244" s="1073"/>
      <c r="C244" s="116"/>
      <c r="D244" s="92"/>
      <c r="E244" s="94">
        <v>20</v>
      </c>
      <c r="F244" s="1048"/>
      <c r="G244" s="1075"/>
      <c r="H244" s="116" t="s">
        <v>226</v>
      </c>
      <c r="I244" s="336"/>
      <c r="J244" s="959" t="str">
        <f t="shared" si="5"/>
        <v/>
      </c>
    </row>
    <row r="245" spans="1:10" ht="25.5">
      <c r="A245" s="1076"/>
      <c r="B245" s="1073"/>
      <c r="C245" s="116"/>
      <c r="D245" s="92"/>
      <c r="E245" s="94">
        <v>20</v>
      </c>
      <c r="F245" s="1048"/>
      <c r="G245" s="1075"/>
      <c r="H245" s="116" t="s">
        <v>227</v>
      </c>
      <c r="I245" s="336"/>
      <c r="J245" s="959" t="str">
        <f t="shared" si="5"/>
        <v/>
      </c>
    </row>
    <row r="246" spans="1:10" ht="25.5">
      <c r="A246" s="1076"/>
      <c r="B246" s="1073"/>
      <c r="C246" s="116"/>
      <c r="D246" s="92"/>
      <c r="E246" s="94">
        <v>14</v>
      </c>
      <c r="F246" s="1048"/>
      <c r="G246" s="1075"/>
      <c r="H246" s="116" t="s">
        <v>228</v>
      </c>
      <c r="I246" s="336"/>
      <c r="J246" s="959" t="str">
        <f t="shared" si="5"/>
        <v/>
      </c>
    </row>
    <row r="247" spans="1:10" ht="25.5">
      <c r="A247" s="1076"/>
      <c r="B247" s="1073"/>
      <c r="C247" s="116"/>
      <c r="D247" s="92"/>
      <c r="E247" s="94">
        <v>14</v>
      </c>
      <c r="F247" s="1048"/>
      <c r="G247" s="1075"/>
      <c r="H247" s="116" t="s">
        <v>229</v>
      </c>
      <c r="I247" s="336"/>
      <c r="J247" s="959" t="str">
        <f t="shared" si="5"/>
        <v/>
      </c>
    </row>
    <row r="248" spans="1:10" ht="25.5">
      <c r="A248" s="1076"/>
      <c r="B248" s="1073"/>
      <c r="C248" s="116"/>
      <c r="D248" s="92"/>
      <c r="E248" s="94">
        <v>0</v>
      </c>
      <c r="F248" s="1048"/>
      <c r="G248" s="1075"/>
      <c r="H248" s="116" t="s">
        <v>230</v>
      </c>
      <c r="I248" s="336"/>
      <c r="J248" s="959" t="str">
        <f t="shared" si="5"/>
        <v/>
      </c>
    </row>
    <row r="249" spans="1:10" ht="51">
      <c r="A249" s="1076" t="s">
        <v>876</v>
      </c>
      <c r="B249" s="1073"/>
      <c r="C249" s="93" t="s">
        <v>4427</v>
      </c>
      <c r="D249" s="92" t="s">
        <v>1627</v>
      </c>
      <c r="E249" s="1077">
        <f>SUM(E250:E255)</f>
        <v>7</v>
      </c>
      <c r="F249" s="1048"/>
      <c r="G249" s="1075">
        <f>F249*E249</f>
        <v>0</v>
      </c>
      <c r="H249" s="116"/>
      <c r="I249" s="336"/>
      <c r="J249" s="959" t="str">
        <f t="shared" si="5"/>
        <v>CHYBNÁ CENA</v>
      </c>
    </row>
    <row r="250" spans="1:10" ht="25.5">
      <c r="A250" s="1076"/>
      <c r="B250" s="1073"/>
      <c r="C250" s="116"/>
      <c r="D250" s="92"/>
      <c r="E250" s="94">
        <v>2</v>
      </c>
      <c r="F250" s="1048"/>
      <c r="G250" s="1075"/>
      <c r="H250" s="116" t="s">
        <v>225</v>
      </c>
      <c r="I250" s="336"/>
      <c r="J250" s="959" t="str">
        <f t="shared" si="5"/>
        <v/>
      </c>
    </row>
    <row r="251" spans="1:10" ht="25.5">
      <c r="A251" s="1076"/>
      <c r="B251" s="1073"/>
      <c r="C251" s="116"/>
      <c r="D251" s="92"/>
      <c r="E251" s="94">
        <v>1</v>
      </c>
      <c r="F251" s="1048"/>
      <c r="G251" s="1075"/>
      <c r="H251" s="116" t="s">
        <v>226</v>
      </c>
      <c r="I251" s="336"/>
      <c r="J251" s="959" t="str">
        <f t="shared" si="5"/>
        <v/>
      </c>
    </row>
    <row r="252" spans="1:10" ht="25.5">
      <c r="A252" s="1076"/>
      <c r="B252" s="1073"/>
      <c r="C252" s="116"/>
      <c r="D252" s="92"/>
      <c r="E252" s="94">
        <v>1</v>
      </c>
      <c r="F252" s="1048"/>
      <c r="G252" s="1075"/>
      <c r="H252" s="116" t="s">
        <v>227</v>
      </c>
      <c r="I252" s="336"/>
      <c r="J252" s="959" t="str">
        <f t="shared" si="5"/>
        <v/>
      </c>
    </row>
    <row r="253" spans="1:10" ht="25.5">
      <c r="A253" s="1076"/>
      <c r="B253" s="1073"/>
      <c r="C253" s="116"/>
      <c r="D253" s="92"/>
      <c r="E253" s="94">
        <v>1</v>
      </c>
      <c r="F253" s="1048"/>
      <c r="G253" s="1075"/>
      <c r="H253" s="116" t="s">
        <v>228</v>
      </c>
      <c r="I253" s="336"/>
      <c r="J253" s="959" t="str">
        <f t="shared" si="5"/>
        <v/>
      </c>
    </row>
    <row r="254" spans="1:10" ht="25.5">
      <c r="A254" s="1076"/>
      <c r="B254" s="1073"/>
      <c r="C254" s="116"/>
      <c r="D254" s="92"/>
      <c r="E254" s="94">
        <v>1</v>
      </c>
      <c r="F254" s="1048"/>
      <c r="G254" s="1075"/>
      <c r="H254" s="116" t="s">
        <v>229</v>
      </c>
      <c r="I254" s="336"/>
      <c r="J254" s="959" t="str">
        <f t="shared" si="5"/>
        <v/>
      </c>
    </row>
    <row r="255" spans="1:10" ht="25.5">
      <c r="A255" s="1076"/>
      <c r="B255" s="1073"/>
      <c r="C255" s="116"/>
      <c r="D255" s="92"/>
      <c r="E255" s="94">
        <v>1</v>
      </c>
      <c r="F255" s="1048"/>
      <c r="G255" s="1075"/>
      <c r="H255" s="116" t="s">
        <v>230</v>
      </c>
      <c r="I255" s="336"/>
      <c r="J255" s="959" t="str">
        <f t="shared" si="5"/>
        <v/>
      </c>
    </row>
    <row r="256" spans="1:10" ht="63.75">
      <c r="A256" s="1076" t="s">
        <v>877</v>
      </c>
      <c r="B256" s="1073"/>
      <c r="C256" s="93" t="s">
        <v>4428</v>
      </c>
      <c r="D256" s="92" t="s">
        <v>1627</v>
      </c>
      <c r="E256" s="1077">
        <f>SUM(E257:E262)</f>
        <v>84</v>
      </c>
      <c r="F256" s="1048"/>
      <c r="G256" s="1075">
        <f>F256*E256</f>
        <v>0</v>
      </c>
      <c r="H256" s="116"/>
      <c r="I256" s="336"/>
      <c r="J256" s="959" t="str">
        <f t="shared" si="5"/>
        <v>CHYBNÁ CENA</v>
      </c>
    </row>
    <row r="257" spans="1:10" ht="25.5">
      <c r="A257" s="1076"/>
      <c r="B257" s="1073"/>
      <c r="C257" s="116"/>
      <c r="D257" s="92"/>
      <c r="E257" s="94">
        <v>0</v>
      </c>
      <c r="F257" s="1048"/>
      <c r="G257" s="1075"/>
      <c r="H257" s="116" t="s">
        <v>225</v>
      </c>
      <c r="I257" s="336"/>
      <c r="J257" s="959" t="str">
        <f t="shared" si="5"/>
        <v/>
      </c>
    </row>
    <row r="258" spans="1:10" ht="25.5">
      <c r="A258" s="1076"/>
      <c r="B258" s="1073"/>
      <c r="C258" s="116"/>
      <c r="D258" s="92"/>
      <c r="E258" s="94">
        <v>42</v>
      </c>
      <c r="F258" s="1048"/>
      <c r="G258" s="1075"/>
      <c r="H258" s="116" t="s">
        <v>226</v>
      </c>
      <c r="I258" s="336"/>
      <c r="J258" s="959" t="str">
        <f t="shared" si="5"/>
        <v/>
      </c>
    </row>
    <row r="259" spans="1:10" ht="25.5">
      <c r="A259" s="1076"/>
      <c r="B259" s="1073"/>
      <c r="C259" s="116"/>
      <c r="D259" s="92"/>
      <c r="E259" s="94">
        <v>42</v>
      </c>
      <c r="F259" s="1048"/>
      <c r="G259" s="1075"/>
      <c r="H259" s="116" t="s">
        <v>227</v>
      </c>
      <c r="I259" s="336"/>
      <c r="J259" s="959" t="str">
        <f t="shared" si="5"/>
        <v/>
      </c>
    </row>
    <row r="260" spans="1:10" ht="25.5">
      <c r="A260" s="1076"/>
      <c r="B260" s="1073"/>
      <c r="C260" s="116"/>
      <c r="D260" s="92"/>
      <c r="E260" s="94">
        <v>0</v>
      </c>
      <c r="F260" s="1048"/>
      <c r="G260" s="1075"/>
      <c r="H260" s="116" t="s">
        <v>228</v>
      </c>
      <c r="I260" s="336"/>
      <c r="J260" s="959" t="str">
        <f t="shared" si="5"/>
        <v/>
      </c>
    </row>
    <row r="261" spans="1:10" ht="25.5">
      <c r="A261" s="1076"/>
      <c r="B261" s="1073"/>
      <c r="C261" s="116"/>
      <c r="D261" s="92"/>
      <c r="E261" s="94">
        <v>0</v>
      </c>
      <c r="F261" s="1048"/>
      <c r="G261" s="1075"/>
      <c r="H261" s="116" t="s">
        <v>229</v>
      </c>
      <c r="I261" s="336"/>
      <c r="J261" s="959" t="str">
        <f t="shared" si="5"/>
        <v/>
      </c>
    </row>
    <row r="262" spans="1:10" ht="25.5">
      <c r="A262" s="1076"/>
      <c r="B262" s="1073"/>
      <c r="C262" s="116"/>
      <c r="D262" s="92"/>
      <c r="E262" s="94">
        <v>0</v>
      </c>
      <c r="F262" s="1048"/>
      <c r="G262" s="1075"/>
      <c r="H262" s="116" t="s">
        <v>230</v>
      </c>
      <c r="I262" s="336"/>
      <c r="J262" s="959" t="str">
        <f aca="true" t="shared" si="6" ref="J262:J325">IF((ISBLANK(D262)),"",IF(G262&lt;=0,"CHYBNÁ CENA",""))</f>
        <v/>
      </c>
    </row>
    <row r="263" spans="1:10" ht="51">
      <c r="A263" s="1076" t="s">
        <v>878</v>
      </c>
      <c r="B263" s="1073"/>
      <c r="C263" s="93" t="s">
        <v>4429</v>
      </c>
      <c r="D263" s="92" t="s">
        <v>1627</v>
      </c>
      <c r="E263" s="1077">
        <f>SUM(E264:E269)</f>
        <v>12</v>
      </c>
      <c r="F263" s="1048"/>
      <c r="G263" s="1075">
        <f>F263*E263</f>
        <v>0</v>
      </c>
      <c r="H263" s="116"/>
      <c r="I263" s="336"/>
      <c r="J263" s="959" t="str">
        <f t="shared" si="6"/>
        <v>CHYBNÁ CENA</v>
      </c>
    </row>
    <row r="264" spans="1:10" ht="25.5">
      <c r="A264" s="1076"/>
      <c r="B264" s="1073"/>
      <c r="C264" s="116"/>
      <c r="D264" s="92"/>
      <c r="E264" s="94">
        <v>0</v>
      </c>
      <c r="F264" s="1048"/>
      <c r="G264" s="1075"/>
      <c r="H264" s="116" t="s">
        <v>225</v>
      </c>
      <c r="I264" s="336"/>
      <c r="J264" s="959" t="str">
        <f t="shared" si="6"/>
        <v/>
      </c>
    </row>
    <row r="265" spans="1:10" ht="25.5">
      <c r="A265" s="1076"/>
      <c r="B265" s="1073"/>
      <c r="C265" s="116"/>
      <c r="D265" s="92"/>
      <c r="E265" s="94">
        <v>6</v>
      </c>
      <c r="F265" s="1048"/>
      <c r="G265" s="1075"/>
      <c r="H265" s="116" t="s">
        <v>226</v>
      </c>
      <c r="I265" s="336"/>
      <c r="J265" s="959" t="str">
        <f t="shared" si="6"/>
        <v/>
      </c>
    </row>
    <row r="266" spans="1:10" ht="25.5">
      <c r="A266" s="1076"/>
      <c r="B266" s="1073"/>
      <c r="C266" s="116"/>
      <c r="D266" s="92"/>
      <c r="E266" s="94">
        <v>6</v>
      </c>
      <c r="F266" s="1048"/>
      <c r="G266" s="1075"/>
      <c r="H266" s="116" t="s">
        <v>227</v>
      </c>
      <c r="I266" s="336"/>
      <c r="J266" s="959" t="str">
        <f t="shared" si="6"/>
        <v/>
      </c>
    </row>
    <row r="267" spans="1:10" ht="25.5">
      <c r="A267" s="1076"/>
      <c r="B267" s="1073"/>
      <c r="C267" s="116"/>
      <c r="D267" s="92"/>
      <c r="E267" s="94">
        <v>0</v>
      </c>
      <c r="F267" s="1048"/>
      <c r="G267" s="1075"/>
      <c r="H267" s="116" t="s">
        <v>228</v>
      </c>
      <c r="I267" s="336"/>
      <c r="J267" s="959" t="str">
        <f t="shared" si="6"/>
        <v/>
      </c>
    </row>
    <row r="268" spans="1:10" ht="25.5">
      <c r="A268" s="1076"/>
      <c r="B268" s="1073"/>
      <c r="C268" s="116"/>
      <c r="D268" s="92"/>
      <c r="E268" s="94">
        <v>0</v>
      </c>
      <c r="F268" s="1048"/>
      <c r="G268" s="1075"/>
      <c r="H268" s="116" t="s">
        <v>229</v>
      </c>
      <c r="I268" s="336"/>
      <c r="J268" s="959" t="str">
        <f t="shared" si="6"/>
        <v/>
      </c>
    </row>
    <row r="269" spans="1:10" ht="25.5">
      <c r="A269" s="1076"/>
      <c r="B269" s="1073"/>
      <c r="C269" s="116"/>
      <c r="D269" s="92"/>
      <c r="E269" s="94">
        <v>0</v>
      </c>
      <c r="F269" s="1048"/>
      <c r="G269" s="1075"/>
      <c r="H269" s="116" t="s">
        <v>230</v>
      </c>
      <c r="I269" s="336"/>
      <c r="J269" s="959" t="str">
        <f t="shared" si="6"/>
        <v/>
      </c>
    </row>
    <row r="270" spans="1:10" ht="51">
      <c r="A270" s="1076" t="s">
        <v>879</v>
      </c>
      <c r="B270" s="1073"/>
      <c r="C270" s="93" t="s">
        <v>4430</v>
      </c>
      <c r="D270" s="92" t="s">
        <v>1627</v>
      </c>
      <c r="E270" s="1077">
        <f>SUM(E271:E276)</f>
        <v>40</v>
      </c>
      <c r="F270" s="1048"/>
      <c r="G270" s="1075">
        <f>F270*E270</f>
        <v>0</v>
      </c>
      <c r="H270" s="116"/>
      <c r="I270" s="336"/>
      <c r="J270" s="959" t="str">
        <f t="shared" si="6"/>
        <v>CHYBNÁ CENA</v>
      </c>
    </row>
    <row r="271" spans="1:10" ht="25.5">
      <c r="A271" s="1076"/>
      <c r="B271" s="1073"/>
      <c r="C271" s="116"/>
      <c r="D271" s="92"/>
      <c r="E271" s="94">
        <v>0</v>
      </c>
      <c r="F271" s="1048"/>
      <c r="G271" s="1075"/>
      <c r="H271" s="116" t="s">
        <v>225</v>
      </c>
      <c r="I271" s="336"/>
      <c r="J271" s="959" t="str">
        <f t="shared" si="6"/>
        <v/>
      </c>
    </row>
    <row r="272" spans="1:10" ht="25.5">
      <c r="A272" s="1076"/>
      <c r="B272" s="1073"/>
      <c r="C272" s="116"/>
      <c r="D272" s="92"/>
      <c r="E272" s="94">
        <v>20</v>
      </c>
      <c r="F272" s="1048"/>
      <c r="G272" s="1075"/>
      <c r="H272" s="116" t="s">
        <v>226</v>
      </c>
      <c r="I272" s="336"/>
      <c r="J272" s="959" t="str">
        <f t="shared" si="6"/>
        <v/>
      </c>
    </row>
    <row r="273" spans="1:10" ht="25.5">
      <c r="A273" s="1076"/>
      <c r="B273" s="1073"/>
      <c r="C273" s="116"/>
      <c r="D273" s="92"/>
      <c r="E273" s="94">
        <v>20</v>
      </c>
      <c r="F273" s="1048"/>
      <c r="G273" s="1075"/>
      <c r="H273" s="116" t="s">
        <v>227</v>
      </c>
      <c r="I273" s="336"/>
      <c r="J273" s="959" t="str">
        <f t="shared" si="6"/>
        <v/>
      </c>
    </row>
    <row r="274" spans="1:10" ht="25.5">
      <c r="A274" s="1076"/>
      <c r="B274" s="1073"/>
      <c r="C274" s="116"/>
      <c r="D274" s="92"/>
      <c r="E274" s="94">
        <v>0</v>
      </c>
      <c r="F274" s="1048"/>
      <c r="G274" s="1075"/>
      <c r="H274" s="116" t="s">
        <v>228</v>
      </c>
      <c r="I274" s="336"/>
      <c r="J274" s="959" t="str">
        <f t="shared" si="6"/>
        <v/>
      </c>
    </row>
    <row r="275" spans="1:10" ht="25.5">
      <c r="A275" s="1076"/>
      <c r="B275" s="1073"/>
      <c r="C275" s="116"/>
      <c r="D275" s="92"/>
      <c r="E275" s="94">
        <v>0</v>
      </c>
      <c r="F275" s="1048"/>
      <c r="G275" s="1075"/>
      <c r="H275" s="116" t="s">
        <v>229</v>
      </c>
      <c r="I275" s="336"/>
      <c r="J275" s="959" t="str">
        <f t="shared" si="6"/>
        <v/>
      </c>
    </row>
    <row r="276" spans="1:10" ht="25.5">
      <c r="A276" s="1076"/>
      <c r="B276" s="1073"/>
      <c r="C276" s="116"/>
      <c r="D276" s="92"/>
      <c r="E276" s="94">
        <v>0</v>
      </c>
      <c r="F276" s="1048"/>
      <c r="G276" s="1075"/>
      <c r="H276" s="116" t="s">
        <v>230</v>
      </c>
      <c r="I276" s="336"/>
      <c r="J276" s="959" t="str">
        <f t="shared" si="6"/>
        <v/>
      </c>
    </row>
    <row r="277" spans="1:10" ht="12.75">
      <c r="A277" s="1076" t="s">
        <v>880</v>
      </c>
      <c r="B277" s="1073"/>
      <c r="C277" s="93" t="s">
        <v>2098</v>
      </c>
      <c r="D277" s="92"/>
      <c r="E277" s="1077"/>
      <c r="F277" s="1048"/>
      <c r="G277" s="1075"/>
      <c r="H277" s="116"/>
      <c r="I277" s="336"/>
      <c r="J277" s="959" t="str">
        <f t="shared" si="6"/>
        <v/>
      </c>
    </row>
    <row r="278" spans="1:10" ht="76.5">
      <c r="A278" s="1076" t="s">
        <v>881</v>
      </c>
      <c r="B278" s="1073"/>
      <c r="C278" s="93" t="s">
        <v>4431</v>
      </c>
      <c r="D278" s="92" t="s">
        <v>1627</v>
      </c>
      <c r="E278" s="1077">
        <f>SUM(E279:E284)</f>
        <v>25</v>
      </c>
      <c r="F278" s="1048"/>
      <c r="G278" s="1075">
        <f>F278*E278</f>
        <v>0</v>
      </c>
      <c r="H278" s="116"/>
      <c r="I278" s="336"/>
      <c r="J278" s="959" t="str">
        <f t="shared" si="6"/>
        <v>CHYBNÁ CENA</v>
      </c>
    </row>
    <row r="279" spans="1:10" ht="25.5">
      <c r="A279" s="1076"/>
      <c r="B279" s="1073"/>
      <c r="C279" s="116"/>
      <c r="D279" s="92"/>
      <c r="E279" s="94">
        <v>5</v>
      </c>
      <c r="F279" s="1048"/>
      <c r="G279" s="1075"/>
      <c r="H279" s="116" t="s">
        <v>225</v>
      </c>
      <c r="I279" s="336"/>
      <c r="J279" s="959" t="str">
        <f t="shared" si="6"/>
        <v/>
      </c>
    </row>
    <row r="280" spans="1:10" ht="25.5">
      <c r="A280" s="1076"/>
      <c r="B280" s="1073"/>
      <c r="C280" s="116"/>
      <c r="D280" s="92"/>
      <c r="E280" s="94">
        <v>6</v>
      </c>
      <c r="F280" s="1048"/>
      <c r="G280" s="1075"/>
      <c r="H280" s="116" t="s">
        <v>226</v>
      </c>
      <c r="I280" s="336"/>
      <c r="J280" s="959" t="str">
        <f t="shared" si="6"/>
        <v/>
      </c>
    </row>
    <row r="281" spans="1:10" ht="25.5">
      <c r="A281" s="1076"/>
      <c r="B281" s="1073"/>
      <c r="C281" s="116"/>
      <c r="D281" s="92"/>
      <c r="E281" s="94">
        <v>4</v>
      </c>
      <c r="F281" s="1048"/>
      <c r="G281" s="1075"/>
      <c r="H281" s="116" t="s">
        <v>227</v>
      </c>
      <c r="I281" s="336"/>
      <c r="J281" s="959" t="str">
        <f t="shared" si="6"/>
        <v/>
      </c>
    </row>
    <row r="282" spans="1:10" ht="25.5">
      <c r="A282" s="1076"/>
      <c r="B282" s="1073"/>
      <c r="C282" s="116"/>
      <c r="D282" s="92"/>
      <c r="E282" s="94">
        <v>4</v>
      </c>
      <c r="F282" s="1048"/>
      <c r="G282" s="1075"/>
      <c r="H282" s="116" t="s">
        <v>228</v>
      </c>
      <c r="I282" s="336"/>
      <c r="J282" s="959" t="str">
        <f t="shared" si="6"/>
        <v/>
      </c>
    </row>
    <row r="283" spans="1:10" ht="25.5">
      <c r="A283" s="1076"/>
      <c r="B283" s="1073"/>
      <c r="C283" s="116"/>
      <c r="D283" s="92"/>
      <c r="E283" s="94">
        <v>4</v>
      </c>
      <c r="F283" s="1048"/>
      <c r="G283" s="1075"/>
      <c r="H283" s="116" t="s">
        <v>229</v>
      </c>
      <c r="I283" s="336"/>
      <c r="J283" s="959" t="str">
        <f t="shared" si="6"/>
        <v/>
      </c>
    </row>
    <row r="284" spans="1:10" ht="25.5">
      <c r="A284" s="1076"/>
      <c r="B284" s="1073"/>
      <c r="C284" s="116"/>
      <c r="D284" s="92"/>
      <c r="E284" s="94">
        <v>2</v>
      </c>
      <c r="F284" s="1048"/>
      <c r="G284" s="1075"/>
      <c r="H284" s="116" t="s">
        <v>230</v>
      </c>
      <c r="I284" s="336"/>
      <c r="J284" s="959" t="str">
        <f t="shared" si="6"/>
        <v/>
      </c>
    </row>
    <row r="285" spans="1:10" ht="76.5">
      <c r="A285" s="1076" t="s">
        <v>882</v>
      </c>
      <c r="B285" s="1073"/>
      <c r="C285" s="93" t="s">
        <v>4432</v>
      </c>
      <c r="D285" s="92" t="s">
        <v>1627</v>
      </c>
      <c r="E285" s="1077">
        <f>SUM(E286:E291)</f>
        <v>240</v>
      </c>
      <c r="F285" s="1048"/>
      <c r="G285" s="1075">
        <f>F285*E285</f>
        <v>0</v>
      </c>
      <c r="H285" s="116"/>
      <c r="I285" s="336"/>
      <c r="J285" s="959" t="str">
        <f t="shared" si="6"/>
        <v>CHYBNÁ CENA</v>
      </c>
    </row>
    <row r="286" spans="1:10" ht="25.5">
      <c r="A286" s="1076"/>
      <c r="B286" s="1073"/>
      <c r="C286" s="116"/>
      <c r="D286" s="92"/>
      <c r="E286" s="94">
        <v>0</v>
      </c>
      <c r="F286" s="1048"/>
      <c r="G286" s="1075"/>
      <c r="H286" s="116" t="s">
        <v>225</v>
      </c>
      <c r="I286" s="336"/>
      <c r="J286" s="959" t="str">
        <f t="shared" si="6"/>
        <v/>
      </c>
    </row>
    <row r="287" spans="1:10" ht="25.5">
      <c r="A287" s="1076"/>
      <c r="B287" s="1073"/>
      <c r="C287" s="116"/>
      <c r="D287" s="92"/>
      <c r="E287" s="94">
        <v>114</v>
      </c>
      <c r="F287" s="1048"/>
      <c r="G287" s="1075"/>
      <c r="H287" s="116" t="s">
        <v>226</v>
      </c>
      <c r="I287" s="336"/>
      <c r="J287" s="959" t="str">
        <f t="shared" si="6"/>
        <v/>
      </c>
    </row>
    <row r="288" spans="1:10" ht="25.5">
      <c r="A288" s="1076"/>
      <c r="B288" s="1073"/>
      <c r="C288" s="116"/>
      <c r="D288" s="92"/>
      <c r="E288" s="94">
        <v>72</v>
      </c>
      <c r="F288" s="1048"/>
      <c r="G288" s="1075"/>
      <c r="H288" s="116" t="s">
        <v>227</v>
      </c>
      <c r="I288" s="336"/>
      <c r="J288" s="959" t="str">
        <f t="shared" si="6"/>
        <v/>
      </c>
    </row>
    <row r="289" spans="1:10" ht="25.5">
      <c r="A289" s="1076"/>
      <c r="B289" s="1073"/>
      <c r="C289" s="116"/>
      <c r="D289" s="92"/>
      <c r="E289" s="94">
        <v>18</v>
      </c>
      <c r="F289" s="1048"/>
      <c r="G289" s="1075"/>
      <c r="H289" s="116" t="s">
        <v>228</v>
      </c>
      <c r="I289" s="336"/>
      <c r="J289" s="959" t="str">
        <f t="shared" si="6"/>
        <v/>
      </c>
    </row>
    <row r="290" spans="1:10" ht="25.5">
      <c r="A290" s="1076"/>
      <c r="B290" s="1073"/>
      <c r="C290" s="116"/>
      <c r="D290" s="92"/>
      <c r="E290" s="94">
        <v>36</v>
      </c>
      <c r="F290" s="1048"/>
      <c r="G290" s="1075"/>
      <c r="H290" s="116" t="s">
        <v>229</v>
      </c>
      <c r="I290" s="336"/>
      <c r="J290" s="959" t="str">
        <f t="shared" si="6"/>
        <v/>
      </c>
    </row>
    <row r="291" spans="1:10" ht="25.5">
      <c r="A291" s="1076"/>
      <c r="B291" s="1073"/>
      <c r="C291" s="116"/>
      <c r="D291" s="92"/>
      <c r="E291" s="94">
        <v>0</v>
      </c>
      <c r="F291" s="1048"/>
      <c r="G291" s="1075"/>
      <c r="H291" s="116" t="s">
        <v>230</v>
      </c>
      <c r="I291" s="336"/>
      <c r="J291" s="959" t="str">
        <f t="shared" si="6"/>
        <v/>
      </c>
    </row>
    <row r="292" spans="1:10" ht="89.25">
      <c r="A292" s="1076" t="s">
        <v>2355</v>
      </c>
      <c r="B292" s="1073"/>
      <c r="C292" s="93" t="s">
        <v>4433</v>
      </c>
      <c r="D292" s="92" t="s">
        <v>1627</v>
      </c>
      <c r="E292" s="1077">
        <f>SUM(E293:E298)</f>
        <v>50</v>
      </c>
      <c r="F292" s="1048"/>
      <c r="G292" s="1075">
        <f>F292*E292</f>
        <v>0</v>
      </c>
      <c r="H292" s="116"/>
      <c r="I292" s="336"/>
      <c r="J292" s="959" t="str">
        <f t="shared" si="6"/>
        <v>CHYBNÁ CENA</v>
      </c>
    </row>
    <row r="293" spans="1:10" ht="25.5">
      <c r="A293" s="1076"/>
      <c r="B293" s="1073"/>
      <c r="C293" s="116"/>
      <c r="D293" s="92"/>
      <c r="E293" s="94">
        <v>0</v>
      </c>
      <c r="F293" s="1048"/>
      <c r="G293" s="1075"/>
      <c r="H293" s="116" t="s">
        <v>225</v>
      </c>
      <c r="I293" s="336"/>
      <c r="J293" s="959" t="str">
        <f t="shared" si="6"/>
        <v/>
      </c>
    </row>
    <row r="294" spans="1:10" ht="25.5">
      <c r="A294" s="1076"/>
      <c r="B294" s="1073"/>
      <c r="C294" s="116"/>
      <c r="D294" s="92"/>
      <c r="E294" s="94">
        <v>20</v>
      </c>
      <c r="F294" s="1048"/>
      <c r="G294" s="1075"/>
      <c r="H294" s="116" t="s">
        <v>226</v>
      </c>
      <c r="I294" s="336"/>
      <c r="J294" s="959" t="str">
        <f t="shared" si="6"/>
        <v/>
      </c>
    </row>
    <row r="295" spans="1:10" ht="25.5">
      <c r="A295" s="1076"/>
      <c r="B295" s="1073"/>
      <c r="C295" s="116"/>
      <c r="D295" s="92"/>
      <c r="E295" s="94">
        <v>30</v>
      </c>
      <c r="F295" s="1048"/>
      <c r="G295" s="1075"/>
      <c r="H295" s="116" t="s">
        <v>227</v>
      </c>
      <c r="I295" s="336"/>
      <c r="J295" s="959" t="str">
        <f t="shared" si="6"/>
        <v/>
      </c>
    </row>
    <row r="296" spans="1:10" ht="25.5">
      <c r="A296" s="1076"/>
      <c r="B296" s="1073"/>
      <c r="C296" s="116"/>
      <c r="D296" s="92"/>
      <c r="E296" s="94">
        <v>0</v>
      </c>
      <c r="F296" s="1048"/>
      <c r="G296" s="1075"/>
      <c r="H296" s="116" t="s">
        <v>228</v>
      </c>
      <c r="I296" s="336"/>
      <c r="J296" s="959" t="str">
        <f t="shared" si="6"/>
        <v/>
      </c>
    </row>
    <row r="297" spans="1:10" ht="25.5">
      <c r="A297" s="1076"/>
      <c r="B297" s="1073"/>
      <c r="C297" s="116"/>
      <c r="D297" s="92"/>
      <c r="E297" s="94">
        <v>0</v>
      </c>
      <c r="F297" s="1048"/>
      <c r="G297" s="1075"/>
      <c r="H297" s="116" t="s">
        <v>229</v>
      </c>
      <c r="I297" s="336"/>
      <c r="J297" s="959" t="str">
        <f t="shared" si="6"/>
        <v/>
      </c>
    </row>
    <row r="298" spans="1:10" ht="25.5">
      <c r="A298" s="1076"/>
      <c r="B298" s="1073"/>
      <c r="C298" s="116"/>
      <c r="D298" s="92"/>
      <c r="E298" s="94">
        <v>0</v>
      </c>
      <c r="F298" s="1048"/>
      <c r="G298" s="1075"/>
      <c r="H298" s="116" t="s">
        <v>230</v>
      </c>
      <c r="I298" s="336"/>
      <c r="J298" s="959" t="str">
        <f t="shared" si="6"/>
        <v/>
      </c>
    </row>
    <row r="299" spans="1:10" ht="12.75">
      <c r="A299" s="1076" t="s">
        <v>2356</v>
      </c>
      <c r="B299" s="1073"/>
      <c r="C299" s="93" t="s">
        <v>2098</v>
      </c>
      <c r="D299" s="92"/>
      <c r="E299" s="1077"/>
      <c r="F299" s="1048"/>
      <c r="G299" s="1075"/>
      <c r="H299" s="116"/>
      <c r="I299" s="336"/>
      <c r="J299" s="959" t="str">
        <f t="shared" si="6"/>
        <v/>
      </c>
    </row>
    <row r="300" spans="1:10" ht="51">
      <c r="A300" s="1076" t="s">
        <v>2357</v>
      </c>
      <c r="B300" s="1073"/>
      <c r="C300" s="93" t="s">
        <v>4434</v>
      </c>
      <c r="D300" s="92" t="s">
        <v>1627</v>
      </c>
      <c r="E300" s="1077">
        <f>SUM(E301:E306)</f>
        <v>109</v>
      </c>
      <c r="F300" s="1048"/>
      <c r="G300" s="1075">
        <f>F300*E300</f>
        <v>0</v>
      </c>
      <c r="H300" s="116"/>
      <c r="I300" s="336"/>
      <c r="J300" s="959" t="str">
        <f t="shared" si="6"/>
        <v>CHYBNÁ CENA</v>
      </c>
    </row>
    <row r="301" spans="1:10" ht="25.5">
      <c r="A301" s="1076"/>
      <c r="B301" s="1073"/>
      <c r="C301" s="116"/>
      <c r="D301" s="92"/>
      <c r="E301" s="94">
        <v>91</v>
      </c>
      <c r="F301" s="1048"/>
      <c r="G301" s="1075"/>
      <c r="H301" s="116" t="s">
        <v>225</v>
      </c>
      <c r="I301" s="336"/>
      <c r="J301" s="959" t="str">
        <f t="shared" si="6"/>
        <v/>
      </c>
    </row>
    <row r="302" spans="1:10" ht="25.5">
      <c r="A302" s="1076"/>
      <c r="B302" s="1073"/>
      <c r="C302" s="116"/>
      <c r="D302" s="92"/>
      <c r="E302" s="94">
        <v>0</v>
      </c>
      <c r="F302" s="1048"/>
      <c r="G302" s="1075"/>
      <c r="H302" s="116" t="s">
        <v>226</v>
      </c>
      <c r="I302" s="336"/>
      <c r="J302" s="959" t="str">
        <f t="shared" si="6"/>
        <v/>
      </c>
    </row>
    <row r="303" spans="1:10" ht="25.5">
      <c r="A303" s="1076"/>
      <c r="B303" s="1073"/>
      <c r="C303" s="116"/>
      <c r="D303" s="92"/>
      <c r="E303" s="94">
        <v>0</v>
      </c>
      <c r="F303" s="1048"/>
      <c r="G303" s="1075"/>
      <c r="H303" s="116" t="s">
        <v>227</v>
      </c>
      <c r="I303" s="336"/>
      <c r="J303" s="959" t="str">
        <f t="shared" si="6"/>
        <v/>
      </c>
    </row>
    <row r="304" spans="1:10" ht="25.5">
      <c r="A304" s="1076"/>
      <c r="B304" s="1073"/>
      <c r="C304" s="116"/>
      <c r="D304" s="92"/>
      <c r="E304" s="94">
        <v>0</v>
      </c>
      <c r="F304" s="1048"/>
      <c r="G304" s="1075"/>
      <c r="H304" s="116" t="s">
        <v>228</v>
      </c>
      <c r="I304" s="336"/>
      <c r="J304" s="959" t="str">
        <f t="shared" si="6"/>
        <v/>
      </c>
    </row>
    <row r="305" spans="1:10" ht="25.5">
      <c r="A305" s="1076"/>
      <c r="B305" s="1073"/>
      <c r="C305" s="116"/>
      <c r="D305" s="92"/>
      <c r="E305" s="94">
        <v>0</v>
      </c>
      <c r="F305" s="1048"/>
      <c r="G305" s="1075"/>
      <c r="H305" s="116" t="s">
        <v>229</v>
      </c>
      <c r="I305" s="336"/>
      <c r="J305" s="959" t="str">
        <f t="shared" si="6"/>
        <v/>
      </c>
    </row>
    <row r="306" spans="1:10" ht="25.5">
      <c r="A306" s="1076"/>
      <c r="B306" s="1073"/>
      <c r="C306" s="116"/>
      <c r="D306" s="92"/>
      <c r="E306" s="94">
        <v>18</v>
      </c>
      <c r="F306" s="1048"/>
      <c r="G306" s="1075"/>
      <c r="H306" s="116" t="s">
        <v>230</v>
      </c>
      <c r="I306" s="336"/>
      <c r="J306" s="959" t="str">
        <f t="shared" si="6"/>
        <v/>
      </c>
    </row>
    <row r="307" spans="1:10" ht="38.25">
      <c r="A307" s="1076" t="s">
        <v>2358</v>
      </c>
      <c r="B307" s="1073"/>
      <c r="C307" s="116" t="s">
        <v>2359</v>
      </c>
      <c r="D307" s="92" t="s">
        <v>1627</v>
      </c>
      <c r="E307" s="1077">
        <f>SUM(E308:E313)</f>
        <v>42</v>
      </c>
      <c r="F307" s="1048"/>
      <c r="G307" s="1075">
        <f>F307*E307</f>
        <v>0</v>
      </c>
      <c r="H307" s="116"/>
      <c r="I307" s="336"/>
      <c r="J307" s="959" t="str">
        <f t="shared" si="6"/>
        <v>CHYBNÁ CENA</v>
      </c>
    </row>
    <row r="308" spans="1:10" ht="25.5">
      <c r="A308" s="1076"/>
      <c r="B308" s="1073"/>
      <c r="C308" s="116"/>
      <c r="D308" s="92"/>
      <c r="E308" s="94">
        <v>2</v>
      </c>
      <c r="F308" s="1048"/>
      <c r="G308" s="1075"/>
      <c r="H308" s="116" t="s">
        <v>225</v>
      </c>
      <c r="I308" s="336"/>
      <c r="J308" s="959" t="str">
        <f t="shared" si="6"/>
        <v/>
      </c>
    </row>
    <row r="309" spans="1:10" ht="25.5">
      <c r="A309" s="1076"/>
      <c r="B309" s="1073"/>
      <c r="C309" s="116"/>
      <c r="D309" s="92"/>
      <c r="E309" s="94">
        <v>14</v>
      </c>
      <c r="F309" s="1048"/>
      <c r="G309" s="1075"/>
      <c r="H309" s="116" t="s">
        <v>226</v>
      </c>
      <c r="I309" s="336"/>
      <c r="J309" s="959" t="str">
        <f t="shared" si="6"/>
        <v/>
      </c>
    </row>
    <row r="310" spans="1:10" ht="25.5">
      <c r="A310" s="1076"/>
      <c r="B310" s="1073"/>
      <c r="C310" s="116"/>
      <c r="D310" s="92"/>
      <c r="E310" s="94">
        <v>14</v>
      </c>
      <c r="F310" s="1048"/>
      <c r="G310" s="1075"/>
      <c r="H310" s="116" t="s">
        <v>227</v>
      </c>
      <c r="I310" s="336"/>
      <c r="J310" s="959" t="str">
        <f t="shared" si="6"/>
        <v/>
      </c>
    </row>
    <row r="311" spans="1:10" ht="25.5">
      <c r="A311" s="1076"/>
      <c r="B311" s="1073"/>
      <c r="C311" s="116"/>
      <c r="D311" s="92"/>
      <c r="E311" s="94">
        <v>6</v>
      </c>
      <c r="F311" s="1048"/>
      <c r="G311" s="1075"/>
      <c r="H311" s="116" t="s">
        <v>228</v>
      </c>
      <c r="I311" s="336"/>
      <c r="J311" s="959" t="str">
        <f t="shared" si="6"/>
        <v/>
      </c>
    </row>
    <row r="312" spans="1:10" ht="25.5">
      <c r="A312" s="1076"/>
      <c r="B312" s="1073"/>
      <c r="C312" s="116"/>
      <c r="D312" s="92"/>
      <c r="E312" s="94">
        <v>6</v>
      </c>
      <c r="F312" s="1048"/>
      <c r="G312" s="1075"/>
      <c r="H312" s="116" t="s">
        <v>229</v>
      </c>
      <c r="I312" s="336"/>
      <c r="J312" s="959" t="str">
        <f t="shared" si="6"/>
        <v/>
      </c>
    </row>
    <row r="313" spans="1:10" ht="25.5">
      <c r="A313" s="1076"/>
      <c r="B313" s="1073"/>
      <c r="C313" s="116"/>
      <c r="D313" s="92"/>
      <c r="E313" s="94">
        <v>0</v>
      </c>
      <c r="F313" s="1048"/>
      <c r="G313" s="1075"/>
      <c r="H313" s="116" t="s">
        <v>230</v>
      </c>
      <c r="I313" s="336"/>
      <c r="J313" s="959" t="str">
        <f t="shared" si="6"/>
        <v/>
      </c>
    </row>
    <row r="314" spans="1:10" ht="25.5">
      <c r="A314" s="1076" t="s">
        <v>2360</v>
      </c>
      <c r="B314" s="1073"/>
      <c r="C314" s="116" t="s">
        <v>2361</v>
      </c>
      <c r="D314" s="92" t="s">
        <v>1627</v>
      </c>
      <c r="E314" s="1077">
        <f>SUM(E315:E320)</f>
        <v>98</v>
      </c>
      <c r="F314" s="1048"/>
      <c r="G314" s="1075">
        <f>F314*E314</f>
        <v>0</v>
      </c>
      <c r="H314" s="116"/>
      <c r="I314" s="336"/>
      <c r="J314" s="959" t="str">
        <f t="shared" si="6"/>
        <v>CHYBNÁ CENA</v>
      </c>
    </row>
    <row r="315" spans="1:10" ht="25.5">
      <c r="A315" s="1076"/>
      <c r="B315" s="1073"/>
      <c r="C315" s="116"/>
      <c r="D315" s="92"/>
      <c r="E315" s="94">
        <v>26</v>
      </c>
      <c r="F315" s="1048"/>
      <c r="G315" s="1075"/>
      <c r="H315" s="116" t="s">
        <v>225</v>
      </c>
      <c r="I315" s="336"/>
      <c r="J315" s="959" t="str">
        <f t="shared" si="6"/>
        <v/>
      </c>
    </row>
    <row r="316" spans="1:10" ht="25.5">
      <c r="A316" s="1076"/>
      <c r="B316" s="1073"/>
      <c r="C316" s="116"/>
      <c r="D316" s="92"/>
      <c r="E316" s="94">
        <v>26</v>
      </c>
      <c r="F316" s="1048"/>
      <c r="G316" s="1075"/>
      <c r="H316" s="116" t="s">
        <v>226</v>
      </c>
      <c r="I316" s="336"/>
      <c r="J316" s="959" t="str">
        <f t="shared" si="6"/>
        <v/>
      </c>
    </row>
    <row r="317" spans="1:10" ht="25.5">
      <c r="A317" s="1076"/>
      <c r="B317" s="1073"/>
      <c r="C317" s="116"/>
      <c r="D317" s="92"/>
      <c r="E317" s="94">
        <v>20</v>
      </c>
      <c r="F317" s="1048"/>
      <c r="G317" s="1075"/>
      <c r="H317" s="116" t="s">
        <v>227</v>
      </c>
      <c r="I317" s="336"/>
      <c r="J317" s="959" t="str">
        <f t="shared" si="6"/>
        <v/>
      </c>
    </row>
    <row r="318" spans="1:10" ht="25.5">
      <c r="A318" s="1076"/>
      <c r="B318" s="1073"/>
      <c r="C318" s="116"/>
      <c r="D318" s="92"/>
      <c r="E318" s="94">
        <v>10</v>
      </c>
      <c r="F318" s="1048"/>
      <c r="G318" s="1075"/>
      <c r="H318" s="116" t="s">
        <v>228</v>
      </c>
      <c r="I318" s="336"/>
      <c r="J318" s="959" t="str">
        <f t="shared" si="6"/>
        <v/>
      </c>
    </row>
    <row r="319" spans="1:10" ht="25.5">
      <c r="A319" s="1076"/>
      <c r="B319" s="1073"/>
      <c r="C319" s="116"/>
      <c r="D319" s="92"/>
      <c r="E319" s="94">
        <v>10</v>
      </c>
      <c r="F319" s="1048"/>
      <c r="G319" s="1075"/>
      <c r="H319" s="116" t="s">
        <v>229</v>
      </c>
      <c r="I319" s="336"/>
      <c r="J319" s="959" t="str">
        <f t="shared" si="6"/>
        <v/>
      </c>
    </row>
    <row r="320" spans="1:10" ht="25.5">
      <c r="A320" s="1076"/>
      <c r="B320" s="1073"/>
      <c r="C320" s="116"/>
      <c r="D320" s="92"/>
      <c r="E320" s="94">
        <v>6</v>
      </c>
      <c r="F320" s="1048"/>
      <c r="G320" s="1075"/>
      <c r="H320" s="116" t="s">
        <v>230</v>
      </c>
      <c r="I320" s="336"/>
      <c r="J320" s="959" t="str">
        <f t="shared" si="6"/>
        <v/>
      </c>
    </row>
    <row r="321" spans="1:10" ht="25.5">
      <c r="A321" s="1076" t="s">
        <v>2362</v>
      </c>
      <c r="B321" s="1073"/>
      <c r="C321" s="116" t="s">
        <v>2363</v>
      </c>
      <c r="D321" s="92" t="s">
        <v>1627</v>
      </c>
      <c r="E321" s="1077">
        <f>SUM(E322:E327)</f>
        <v>66</v>
      </c>
      <c r="F321" s="1048"/>
      <c r="G321" s="1075">
        <f>F321*E321</f>
        <v>0</v>
      </c>
      <c r="H321" s="116"/>
      <c r="I321" s="336"/>
      <c r="J321" s="959" t="str">
        <f t="shared" si="6"/>
        <v>CHYBNÁ CENA</v>
      </c>
    </row>
    <row r="322" spans="1:10" ht="25.5">
      <c r="A322" s="1076"/>
      <c r="B322" s="1073"/>
      <c r="C322" s="116"/>
      <c r="D322" s="92"/>
      <c r="E322" s="94">
        <v>7</v>
      </c>
      <c r="F322" s="1048"/>
      <c r="G322" s="1075"/>
      <c r="H322" s="116" t="s">
        <v>225</v>
      </c>
      <c r="I322" s="336"/>
      <c r="J322" s="959" t="str">
        <f t="shared" si="6"/>
        <v/>
      </c>
    </row>
    <row r="323" spans="1:10" ht="25.5">
      <c r="A323" s="1076"/>
      <c r="B323" s="1073"/>
      <c r="C323" s="116"/>
      <c r="D323" s="92"/>
      <c r="E323" s="94">
        <v>21</v>
      </c>
      <c r="F323" s="1048"/>
      <c r="G323" s="1075"/>
      <c r="H323" s="116" t="s">
        <v>226</v>
      </c>
      <c r="I323" s="336"/>
      <c r="J323" s="959" t="str">
        <f t="shared" si="6"/>
        <v/>
      </c>
    </row>
    <row r="324" spans="1:10" ht="25.5">
      <c r="A324" s="1076"/>
      <c r="B324" s="1073"/>
      <c r="C324" s="116"/>
      <c r="D324" s="92"/>
      <c r="E324" s="94">
        <v>18</v>
      </c>
      <c r="F324" s="1048"/>
      <c r="G324" s="1075"/>
      <c r="H324" s="116" t="s">
        <v>227</v>
      </c>
      <c r="I324" s="336"/>
      <c r="J324" s="959" t="str">
        <f t="shared" si="6"/>
        <v/>
      </c>
    </row>
    <row r="325" spans="1:10" ht="25.5">
      <c r="A325" s="1076"/>
      <c r="B325" s="1073"/>
      <c r="C325" s="116"/>
      <c r="D325" s="92"/>
      <c r="E325" s="94">
        <v>9</v>
      </c>
      <c r="F325" s="1048"/>
      <c r="G325" s="1075"/>
      <c r="H325" s="116" t="s">
        <v>228</v>
      </c>
      <c r="I325" s="336"/>
      <c r="J325" s="959" t="str">
        <f t="shared" si="6"/>
        <v/>
      </c>
    </row>
    <row r="326" spans="1:10" ht="25.5">
      <c r="A326" s="1076"/>
      <c r="B326" s="1073"/>
      <c r="C326" s="116"/>
      <c r="D326" s="92"/>
      <c r="E326" s="94">
        <v>11</v>
      </c>
      <c r="F326" s="1048"/>
      <c r="G326" s="1075"/>
      <c r="H326" s="116" t="s">
        <v>229</v>
      </c>
      <c r="I326" s="336"/>
      <c r="J326" s="959" t="str">
        <f aca="true" t="shared" si="7" ref="J326:J389">IF((ISBLANK(D326)),"",IF(G326&lt;=0,"CHYBNÁ CENA",""))</f>
        <v/>
      </c>
    </row>
    <row r="327" spans="1:10" ht="25.5">
      <c r="A327" s="1076"/>
      <c r="B327" s="1073"/>
      <c r="C327" s="116"/>
      <c r="D327" s="92"/>
      <c r="E327" s="94">
        <v>0</v>
      </c>
      <c r="F327" s="1048"/>
      <c r="G327" s="1075"/>
      <c r="H327" s="116" t="s">
        <v>230</v>
      </c>
      <c r="I327" s="336"/>
      <c r="J327" s="959" t="str">
        <f t="shared" si="7"/>
        <v/>
      </c>
    </row>
    <row r="328" spans="1:10" ht="38.25">
      <c r="A328" s="1076" t="s">
        <v>2364</v>
      </c>
      <c r="B328" s="1073"/>
      <c r="C328" s="116" t="s">
        <v>2365</v>
      </c>
      <c r="D328" s="92" t="s">
        <v>1627</v>
      </c>
      <c r="E328" s="1077">
        <f>SUM(E329:E334)</f>
        <v>93</v>
      </c>
      <c r="F328" s="1048"/>
      <c r="G328" s="1075">
        <f>F328*E328</f>
        <v>0</v>
      </c>
      <c r="H328" s="116"/>
      <c r="I328" s="336"/>
      <c r="J328" s="959" t="str">
        <f t="shared" si="7"/>
        <v>CHYBNÁ CENA</v>
      </c>
    </row>
    <row r="329" spans="1:10" ht="25.5">
      <c r="A329" s="1076"/>
      <c r="B329" s="1073"/>
      <c r="C329" s="116"/>
      <c r="D329" s="92"/>
      <c r="E329" s="94">
        <v>7</v>
      </c>
      <c r="F329" s="1048"/>
      <c r="G329" s="1075"/>
      <c r="H329" s="116" t="s">
        <v>225</v>
      </c>
      <c r="I329" s="336"/>
      <c r="J329" s="959" t="str">
        <f t="shared" si="7"/>
        <v/>
      </c>
    </row>
    <row r="330" spans="1:10" ht="25.5">
      <c r="A330" s="1076"/>
      <c r="B330" s="1073"/>
      <c r="C330" s="116"/>
      <c r="D330" s="92"/>
      <c r="E330" s="94">
        <v>32</v>
      </c>
      <c r="F330" s="1048"/>
      <c r="G330" s="1075"/>
      <c r="H330" s="116" t="s">
        <v>226</v>
      </c>
      <c r="I330" s="336"/>
      <c r="J330" s="959" t="str">
        <f t="shared" si="7"/>
        <v/>
      </c>
    </row>
    <row r="331" spans="1:10" ht="25.5">
      <c r="A331" s="1076"/>
      <c r="B331" s="1073"/>
      <c r="C331" s="116"/>
      <c r="D331" s="92"/>
      <c r="E331" s="94">
        <v>24</v>
      </c>
      <c r="F331" s="1048"/>
      <c r="G331" s="1075"/>
      <c r="H331" s="116" t="s">
        <v>227</v>
      </c>
      <c r="I331" s="336"/>
      <c r="J331" s="959" t="str">
        <f t="shared" si="7"/>
        <v/>
      </c>
    </row>
    <row r="332" spans="1:10" ht="25.5">
      <c r="A332" s="1076"/>
      <c r="B332" s="1073"/>
      <c r="C332" s="116"/>
      <c r="D332" s="92"/>
      <c r="E332" s="94">
        <v>12</v>
      </c>
      <c r="F332" s="1048"/>
      <c r="G332" s="1075"/>
      <c r="H332" s="116" t="s">
        <v>228</v>
      </c>
      <c r="I332" s="336"/>
      <c r="J332" s="959" t="str">
        <f t="shared" si="7"/>
        <v/>
      </c>
    </row>
    <row r="333" spans="1:10" ht="25.5">
      <c r="A333" s="1076"/>
      <c r="B333" s="1073"/>
      <c r="C333" s="116"/>
      <c r="D333" s="92"/>
      <c r="E333" s="94">
        <v>15</v>
      </c>
      <c r="F333" s="1048"/>
      <c r="G333" s="1075"/>
      <c r="H333" s="116" t="s">
        <v>229</v>
      </c>
      <c r="I333" s="336"/>
      <c r="J333" s="959" t="str">
        <f t="shared" si="7"/>
        <v/>
      </c>
    </row>
    <row r="334" spans="1:10" ht="25.5">
      <c r="A334" s="1076"/>
      <c r="B334" s="1073"/>
      <c r="C334" s="116"/>
      <c r="D334" s="92"/>
      <c r="E334" s="94">
        <v>3</v>
      </c>
      <c r="F334" s="1048"/>
      <c r="G334" s="1075"/>
      <c r="H334" s="116" t="s">
        <v>230</v>
      </c>
      <c r="I334" s="336"/>
      <c r="J334" s="959" t="str">
        <f t="shared" si="7"/>
        <v/>
      </c>
    </row>
    <row r="335" spans="1:10" ht="38.25">
      <c r="A335" s="1076" t="s">
        <v>2366</v>
      </c>
      <c r="B335" s="1073"/>
      <c r="C335" s="116" t="s">
        <v>2367</v>
      </c>
      <c r="D335" s="92" t="s">
        <v>1627</v>
      </c>
      <c r="E335" s="1077">
        <f>SUM(E336:E341)</f>
        <v>15</v>
      </c>
      <c r="F335" s="1048"/>
      <c r="G335" s="1075">
        <f>F335*E335</f>
        <v>0</v>
      </c>
      <c r="H335" s="116"/>
      <c r="I335" s="336"/>
      <c r="J335" s="959" t="str">
        <f t="shared" si="7"/>
        <v>CHYBNÁ CENA</v>
      </c>
    </row>
    <row r="336" spans="1:10" ht="25.5">
      <c r="A336" s="1076"/>
      <c r="B336" s="1073"/>
      <c r="C336" s="116"/>
      <c r="D336" s="92"/>
      <c r="E336" s="94">
        <v>8</v>
      </c>
      <c r="F336" s="1048"/>
      <c r="G336" s="1075"/>
      <c r="H336" s="116" t="s">
        <v>225</v>
      </c>
      <c r="I336" s="336"/>
      <c r="J336" s="959" t="str">
        <f t="shared" si="7"/>
        <v/>
      </c>
    </row>
    <row r="337" spans="1:10" ht="25.5">
      <c r="A337" s="1076"/>
      <c r="B337" s="1073"/>
      <c r="C337" s="116"/>
      <c r="D337" s="92"/>
      <c r="E337" s="94">
        <v>3</v>
      </c>
      <c r="F337" s="1048"/>
      <c r="G337" s="1075"/>
      <c r="H337" s="116" t="s">
        <v>226</v>
      </c>
      <c r="I337" s="336"/>
      <c r="J337" s="959" t="str">
        <f t="shared" si="7"/>
        <v/>
      </c>
    </row>
    <row r="338" spans="1:10" ht="25.5">
      <c r="A338" s="1076"/>
      <c r="B338" s="1073"/>
      <c r="C338" s="116"/>
      <c r="D338" s="92"/>
      <c r="E338" s="94">
        <v>2</v>
      </c>
      <c r="F338" s="1048"/>
      <c r="G338" s="1075"/>
      <c r="H338" s="116" t="s">
        <v>227</v>
      </c>
      <c r="I338" s="336"/>
      <c r="J338" s="959" t="str">
        <f t="shared" si="7"/>
        <v/>
      </c>
    </row>
    <row r="339" spans="1:10" ht="25.5">
      <c r="A339" s="1076"/>
      <c r="B339" s="1073"/>
      <c r="C339" s="116"/>
      <c r="D339" s="92"/>
      <c r="E339" s="94">
        <v>1</v>
      </c>
      <c r="F339" s="1048"/>
      <c r="G339" s="1075"/>
      <c r="H339" s="116" t="s">
        <v>228</v>
      </c>
      <c r="I339" s="336"/>
      <c r="J339" s="959" t="str">
        <f t="shared" si="7"/>
        <v/>
      </c>
    </row>
    <row r="340" spans="1:10" ht="25.5">
      <c r="A340" s="1076"/>
      <c r="B340" s="1073"/>
      <c r="C340" s="116"/>
      <c r="D340" s="92"/>
      <c r="E340" s="94">
        <v>1</v>
      </c>
      <c r="F340" s="1048"/>
      <c r="G340" s="1075"/>
      <c r="H340" s="116" t="s">
        <v>229</v>
      </c>
      <c r="I340" s="336"/>
      <c r="J340" s="959" t="str">
        <f t="shared" si="7"/>
        <v/>
      </c>
    </row>
    <row r="341" spans="1:10" ht="25.5">
      <c r="A341" s="1076"/>
      <c r="B341" s="1073"/>
      <c r="C341" s="116"/>
      <c r="D341" s="92"/>
      <c r="E341" s="94">
        <v>0</v>
      </c>
      <c r="F341" s="1048"/>
      <c r="G341" s="1075"/>
      <c r="H341" s="116" t="s">
        <v>230</v>
      </c>
      <c r="I341" s="336"/>
      <c r="J341" s="959" t="str">
        <f t="shared" si="7"/>
        <v/>
      </c>
    </row>
    <row r="342" spans="1:10" ht="38.25">
      <c r="A342" s="1076" t="s">
        <v>2368</v>
      </c>
      <c r="B342" s="1073"/>
      <c r="C342" s="116" t="s">
        <v>2369</v>
      </c>
      <c r="D342" s="92" t="s">
        <v>1627</v>
      </c>
      <c r="E342" s="1077">
        <f>SUM(E343:E348)</f>
        <v>3</v>
      </c>
      <c r="F342" s="1048"/>
      <c r="G342" s="1075">
        <f>F342*E342</f>
        <v>0</v>
      </c>
      <c r="H342" s="116"/>
      <c r="I342" s="336"/>
      <c r="J342" s="959" t="str">
        <f t="shared" si="7"/>
        <v>CHYBNÁ CENA</v>
      </c>
    </row>
    <row r="343" spans="1:10" ht="25.5">
      <c r="A343" s="1076"/>
      <c r="B343" s="1073"/>
      <c r="C343" s="116"/>
      <c r="D343" s="92"/>
      <c r="E343" s="94">
        <v>0</v>
      </c>
      <c r="F343" s="1048"/>
      <c r="G343" s="1075"/>
      <c r="H343" s="116" t="s">
        <v>225</v>
      </c>
      <c r="I343" s="336"/>
      <c r="J343" s="959" t="str">
        <f t="shared" si="7"/>
        <v/>
      </c>
    </row>
    <row r="344" spans="1:10" ht="25.5">
      <c r="A344" s="1076"/>
      <c r="B344" s="1073"/>
      <c r="C344" s="116"/>
      <c r="D344" s="92"/>
      <c r="E344" s="94">
        <v>3</v>
      </c>
      <c r="F344" s="1048"/>
      <c r="G344" s="1075"/>
      <c r="H344" s="116" t="s">
        <v>226</v>
      </c>
      <c r="I344" s="336"/>
      <c r="J344" s="959" t="str">
        <f t="shared" si="7"/>
        <v/>
      </c>
    </row>
    <row r="345" spans="1:10" ht="25.5">
      <c r="A345" s="1076"/>
      <c r="B345" s="1073"/>
      <c r="C345" s="116"/>
      <c r="D345" s="92"/>
      <c r="E345" s="94">
        <v>0</v>
      </c>
      <c r="F345" s="1048"/>
      <c r="G345" s="1075"/>
      <c r="H345" s="116" t="s">
        <v>227</v>
      </c>
      <c r="I345" s="336"/>
      <c r="J345" s="959" t="str">
        <f t="shared" si="7"/>
        <v/>
      </c>
    </row>
    <row r="346" spans="1:10" ht="25.5">
      <c r="A346" s="1076"/>
      <c r="B346" s="1073"/>
      <c r="C346" s="116"/>
      <c r="D346" s="92"/>
      <c r="E346" s="94">
        <v>0</v>
      </c>
      <c r="F346" s="1048"/>
      <c r="G346" s="1075"/>
      <c r="H346" s="116" t="s">
        <v>228</v>
      </c>
      <c r="I346" s="336"/>
      <c r="J346" s="959" t="str">
        <f t="shared" si="7"/>
        <v/>
      </c>
    </row>
    <row r="347" spans="1:10" ht="25.5">
      <c r="A347" s="1076"/>
      <c r="B347" s="1073"/>
      <c r="C347" s="116"/>
      <c r="D347" s="92"/>
      <c r="E347" s="94">
        <v>0</v>
      </c>
      <c r="F347" s="1048"/>
      <c r="G347" s="1075"/>
      <c r="H347" s="116" t="s">
        <v>229</v>
      </c>
      <c r="I347" s="336"/>
      <c r="J347" s="959" t="str">
        <f t="shared" si="7"/>
        <v/>
      </c>
    </row>
    <row r="348" spans="1:10" ht="25.5">
      <c r="A348" s="1076"/>
      <c r="B348" s="1073"/>
      <c r="C348" s="116"/>
      <c r="D348" s="92"/>
      <c r="E348" s="94">
        <v>0</v>
      </c>
      <c r="F348" s="1048"/>
      <c r="G348" s="1075"/>
      <c r="H348" s="116" t="s">
        <v>230</v>
      </c>
      <c r="I348" s="336"/>
      <c r="J348" s="959" t="str">
        <f t="shared" si="7"/>
        <v/>
      </c>
    </row>
    <row r="349" spans="1:10" ht="38.25">
      <c r="A349" s="1076" t="s">
        <v>2370</v>
      </c>
      <c r="B349" s="1073"/>
      <c r="C349" s="116" t="s">
        <v>2371</v>
      </c>
      <c r="D349" s="92" t="s">
        <v>1627</v>
      </c>
      <c r="E349" s="1077">
        <f>SUM(E350:E355)</f>
        <v>16</v>
      </c>
      <c r="F349" s="1048"/>
      <c r="G349" s="1075">
        <f>F349*E349</f>
        <v>0</v>
      </c>
      <c r="H349" s="116"/>
      <c r="I349" s="336"/>
      <c r="J349" s="959" t="str">
        <f t="shared" si="7"/>
        <v>CHYBNÁ CENA</v>
      </c>
    </row>
    <row r="350" spans="1:10" ht="25.5">
      <c r="A350" s="1076"/>
      <c r="B350" s="1073"/>
      <c r="C350" s="116"/>
      <c r="D350" s="92"/>
      <c r="E350" s="94">
        <v>0</v>
      </c>
      <c r="F350" s="1048"/>
      <c r="G350" s="1075"/>
      <c r="H350" s="116" t="s">
        <v>225</v>
      </c>
      <c r="I350" s="336"/>
      <c r="J350" s="959" t="str">
        <f t="shared" si="7"/>
        <v/>
      </c>
    </row>
    <row r="351" spans="1:10" ht="25.5">
      <c r="A351" s="1076"/>
      <c r="B351" s="1073"/>
      <c r="C351" s="116"/>
      <c r="D351" s="92"/>
      <c r="E351" s="94">
        <v>8</v>
      </c>
      <c r="F351" s="1048"/>
      <c r="G351" s="1075"/>
      <c r="H351" s="116" t="s">
        <v>226</v>
      </c>
      <c r="I351" s="336"/>
      <c r="J351" s="959" t="str">
        <f t="shared" si="7"/>
        <v/>
      </c>
    </row>
    <row r="352" spans="1:10" ht="25.5">
      <c r="A352" s="1076"/>
      <c r="B352" s="1073"/>
      <c r="C352" s="116"/>
      <c r="D352" s="92"/>
      <c r="E352" s="94">
        <v>8</v>
      </c>
      <c r="F352" s="1048"/>
      <c r="G352" s="1075"/>
      <c r="H352" s="116" t="s">
        <v>227</v>
      </c>
      <c r="I352" s="336"/>
      <c r="J352" s="959" t="str">
        <f t="shared" si="7"/>
        <v/>
      </c>
    </row>
    <row r="353" spans="1:10" ht="25.5">
      <c r="A353" s="1076"/>
      <c r="B353" s="1073"/>
      <c r="C353" s="116"/>
      <c r="D353" s="92"/>
      <c r="E353" s="94">
        <v>0</v>
      </c>
      <c r="F353" s="1048"/>
      <c r="G353" s="1075"/>
      <c r="H353" s="116" t="s">
        <v>228</v>
      </c>
      <c r="I353" s="336"/>
      <c r="J353" s="959" t="str">
        <f t="shared" si="7"/>
        <v/>
      </c>
    </row>
    <row r="354" spans="1:10" ht="25.5">
      <c r="A354" s="1076"/>
      <c r="B354" s="1073"/>
      <c r="C354" s="116"/>
      <c r="D354" s="92"/>
      <c r="E354" s="94">
        <v>0</v>
      </c>
      <c r="F354" s="1048"/>
      <c r="G354" s="1075"/>
      <c r="H354" s="116" t="s">
        <v>229</v>
      </c>
      <c r="I354" s="336"/>
      <c r="J354" s="959" t="str">
        <f t="shared" si="7"/>
        <v/>
      </c>
    </row>
    <row r="355" spans="1:10" ht="25.5">
      <c r="A355" s="1076"/>
      <c r="B355" s="1073"/>
      <c r="C355" s="116"/>
      <c r="D355" s="92"/>
      <c r="E355" s="94">
        <v>0</v>
      </c>
      <c r="F355" s="1048"/>
      <c r="G355" s="1075"/>
      <c r="H355" s="116" t="s">
        <v>230</v>
      </c>
      <c r="I355" s="336"/>
      <c r="J355" s="959" t="str">
        <f t="shared" si="7"/>
        <v/>
      </c>
    </row>
    <row r="356" spans="1:10" ht="127.5">
      <c r="A356" s="1076" t="s">
        <v>2372</v>
      </c>
      <c r="B356" s="1073"/>
      <c r="C356" s="1078" t="s">
        <v>3679</v>
      </c>
      <c r="D356" s="92" t="s">
        <v>1627</v>
      </c>
      <c r="E356" s="1077">
        <v>1</v>
      </c>
      <c r="F356" s="1048"/>
      <c r="G356" s="1075">
        <f>F356*E356</f>
        <v>0</v>
      </c>
      <c r="H356" s="116" t="s">
        <v>2373</v>
      </c>
      <c r="I356" s="336"/>
      <c r="J356" s="959" t="str">
        <f t="shared" si="7"/>
        <v>CHYBNÁ CENA</v>
      </c>
    </row>
    <row r="357" spans="1:10" ht="12.75">
      <c r="A357" s="1076"/>
      <c r="B357" s="1073"/>
      <c r="C357" s="116"/>
      <c r="D357" s="92"/>
      <c r="E357" s="94"/>
      <c r="F357" s="1048"/>
      <c r="G357" s="1075"/>
      <c r="H357" s="116"/>
      <c r="I357" s="336"/>
      <c r="J357" s="959" t="str">
        <f t="shared" si="7"/>
        <v/>
      </c>
    </row>
    <row r="358" spans="1:10" ht="12.75">
      <c r="A358" s="1072" t="s">
        <v>2374</v>
      </c>
      <c r="B358" s="1073"/>
      <c r="C358" s="1074" t="s">
        <v>2375</v>
      </c>
      <c r="D358" s="92"/>
      <c r="E358" s="94"/>
      <c r="F358" s="1048"/>
      <c r="G358" s="1075"/>
      <c r="H358" s="116"/>
      <c r="I358" s="336"/>
      <c r="J358" s="959" t="str">
        <f t="shared" si="7"/>
        <v/>
      </c>
    </row>
    <row r="359" spans="1:10" ht="153">
      <c r="A359" s="1076"/>
      <c r="B359" s="1073"/>
      <c r="C359" s="116"/>
      <c r="D359" s="92"/>
      <c r="E359" s="94"/>
      <c r="F359" s="1048"/>
      <c r="G359" s="1075"/>
      <c r="H359" s="116" t="s">
        <v>3680</v>
      </c>
      <c r="I359" s="336"/>
      <c r="J359" s="959" t="str">
        <f t="shared" si="7"/>
        <v/>
      </c>
    </row>
    <row r="360" spans="1:10" ht="25.5">
      <c r="A360" s="1076" t="s">
        <v>3115</v>
      </c>
      <c r="B360" s="1073"/>
      <c r="C360" s="1074" t="s">
        <v>3116</v>
      </c>
      <c r="D360" s="92"/>
      <c r="E360" s="94"/>
      <c r="F360" s="1048"/>
      <c r="G360" s="1075"/>
      <c r="H360" s="116"/>
      <c r="I360" s="336"/>
      <c r="J360" s="959" t="str">
        <f t="shared" si="7"/>
        <v/>
      </c>
    </row>
    <row r="361" spans="1:10" ht="12.75">
      <c r="A361" s="1076" t="s">
        <v>3117</v>
      </c>
      <c r="B361" s="1073"/>
      <c r="C361" s="116" t="s">
        <v>3118</v>
      </c>
      <c r="D361" s="92"/>
      <c r="E361" s="94"/>
      <c r="F361" s="1048"/>
      <c r="G361" s="1075"/>
      <c r="H361" s="116"/>
      <c r="I361" s="336"/>
      <c r="J361" s="959" t="str">
        <f t="shared" si="7"/>
        <v/>
      </c>
    </row>
    <row r="362" spans="1:10" ht="63.75">
      <c r="A362" s="1076"/>
      <c r="B362" s="1073"/>
      <c r="C362" s="116"/>
      <c r="D362" s="92" t="s">
        <v>456</v>
      </c>
      <c r="E362" s="1077">
        <v>19</v>
      </c>
      <c r="F362" s="1048"/>
      <c r="G362" s="1075">
        <f aca="true" t="shared" si="8" ref="G362:G384">F362*E362</f>
        <v>0</v>
      </c>
      <c r="H362" s="116" t="s">
        <v>1462</v>
      </c>
      <c r="I362" s="336"/>
      <c r="J362" s="959" t="str">
        <f t="shared" si="7"/>
        <v>CHYBNÁ CENA</v>
      </c>
    </row>
    <row r="363" spans="1:10" ht="12.75">
      <c r="A363" s="1076" t="s">
        <v>1463</v>
      </c>
      <c r="B363" s="1073"/>
      <c r="C363" s="116" t="s">
        <v>1464</v>
      </c>
      <c r="D363" s="92"/>
      <c r="E363" s="1077"/>
      <c r="F363" s="1048"/>
      <c r="G363" s="1075"/>
      <c r="H363" s="116"/>
      <c r="I363" s="336"/>
      <c r="J363" s="959" t="str">
        <f t="shared" si="7"/>
        <v/>
      </c>
    </row>
    <row r="364" spans="1:10" ht="63.75">
      <c r="A364" s="1076"/>
      <c r="B364" s="1073"/>
      <c r="C364" s="116"/>
      <c r="D364" s="92" t="s">
        <v>456</v>
      </c>
      <c r="E364" s="1077">
        <v>222</v>
      </c>
      <c r="F364" s="1048"/>
      <c r="G364" s="1075">
        <f t="shared" si="8"/>
        <v>0</v>
      </c>
      <c r="H364" s="116" t="s">
        <v>1462</v>
      </c>
      <c r="I364" s="336"/>
      <c r="J364" s="959" t="str">
        <f t="shared" si="7"/>
        <v>CHYBNÁ CENA</v>
      </c>
    </row>
    <row r="365" spans="1:10" ht="12.75">
      <c r="A365" s="1076" t="s">
        <v>1465</v>
      </c>
      <c r="B365" s="1073"/>
      <c r="C365" s="116" t="s">
        <v>3681</v>
      </c>
      <c r="D365" s="92"/>
      <c r="E365" s="1077"/>
      <c r="F365" s="1048"/>
      <c r="G365" s="1075"/>
      <c r="H365" s="116"/>
      <c r="I365" s="336"/>
      <c r="J365" s="959" t="str">
        <f t="shared" si="7"/>
        <v/>
      </c>
    </row>
    <row r="366" spans="1:10" ht="63.75">
      <c r="A366" s="1076"/>
      <c r="B366" s="1073"/>
      <c r="C366" s="116"/>
      <c r="D366" s="92" t="s">
        <v>456</v>
      </c>
      <c r="E366" s="1077">
        <v>18</v>
      </c>
      <c r="F366" s="1048"/>
      <c r="G366" s="1075">
        <f t="shared" si="8"/>
        <v>0</v>
      </c>
      <c r="H366" s="116" t="s">
        <v>1462</v>
      </c>
      <c r="I366" s="336"/>
      <c r="J366" s="959" t="str">
        <f t="shared" si="7"/>
        <v>CHYBNÁ CENA</v>
      </c>
    </row>
    <row r="367" spans="1:10" ht="12.75">
      <c r="A367" s="1076" t="s">
        <v>1466</v>
      </c>
      <c r="B367" s="1073"/>
      <c r="C367" s="116" t="s">
        <v>1467</v>
      </c>
      <c r="D367" s="92"/>
      <c r="E367" s="1077"/>
      <c r="F367" s="1048"/>
      <c r="G367" s="1075"/>
      <c r="H367" s="116"/>
      <c r="I367" s="336"/>
      <c r="J367" s="959" t="str">
        <f t="shared" si="7"/>
        <v/>
      </c>
    </row>
    <row r="368" spans="1:10" ht="63.75">
      <c r="A368" s="1076"/>
      <c r="B368" s="1073"/>
      <c r="C368" s="116"/>
      <c r="D368" s="92" t="s">
        <v>456</v>
      </c>
      <c r="E368" s="1077">
        <v>193</v>
      </c>
      <c r="F368" s="1048"/>
      <c r="G368" s="1075">
        <f t="shared" si="8"/>
        <v>0</v>
      </c>
      <c r="H368" s="116" t="s">
        <v>1462</v>
      </c>
      <c r="I368" s="336"/>
      <c r="J368" s="959" t="str">
        <f t="shared" si="7"/>
        <v>CHYBNÁ CENA</v>
      </c>
    </row>
    <row r="369" spans="1:10" ht="12.75">
      <c r="A369" s="1076" t="s">
        <v>1468</v>
      </c>
      <c r="B369" s="1073"/>
      <c r="C369" s="116" t="s">
        <v>1469</v>
      </c>
      <c r="D369" s="92"/>
      <c r="E369" s="1077"/>
      <c r="F369" s="1048"/>
      <c r="G369" s="1075"/>
      <c r="H369" s="116"/>
      <c r="I369" s="336"/>
      <c r="J369" s="959" t="str">
        <f t="shared" si="7"/>
        <v/>
      </c>
    </row>
    <row r="370" spans="1:10" ht="63.75">
      <c r="A370" s="1076"/>
      <c r="B370" s="1073"/>
      <c r="C370" s="116"/>
      <c r="D370" s="92" t="s">
        <v>456</v>
      </c>
      <c r="E370" s="1077">
        <v>169</v>
      </c>
      <c r="F370" s="1048"/>
      <c r="G370" s="1075">
        <f t="shared" si="8"/>
        <v>0</v>
      </c>
      <c r="H370" s="116" t="s">
        <v>1462</v>
      </c>
      <c r="I370" s="336"/>
      <c r="J370" s="959" t="str">
        <f t="shared" si="7"/>
        <v>CHYBNÁ CENA</v>
      </c>
    </row>
    <row r="371" spans="1:10" ht="12.75">
      <c r="A371" s="1076" t="s">
        <v>1470</v>
      </c>
      <c r="B371" s="1073"/>
      <c r="C371" s="116" t="s">
        <v>1471</v>
      </c>
      <c r="D371" s="92"/>
      <c r="E371" s="1077"/>
      <c r="F371" s="1048"/>
      <c r="G371" s="1075"/>
      <c r="H371" s="116"/>
      <c r="I371" s="336"/>
      <c r="J371" s="959" t="str">
        <f t="shared" si="7"/>
        <v/>
      </c>
    </row>
    <row r="372" spans="1:10" ht="63.75">
      <c r="A372" s="1076"/>
      <c r="B372" s="1073"/>
      <c r="C372" s="116"/>
      <c r="D372" s="92" t="s">
        <v>456</v>
      </c>
      <c r="E372" s="1077">
        <v>414</v>
      </c>
      <c r="F372" s="1048"/>
      <c r="G372" s="1075">
        <f t="shared" si="8"/>
        <v>0</v>
      </c>
      <c r="H372" s="116" t="s">
        <v>1462</v>
      </c>
      <c r="I372" s="336"/>
      <c r="J372" s="959" t="str">
        <f t="shared" si="7"/>
        <v>CHYBNÁ CENA</v>
      </c>
    </row>
    <row r="373" spans="1:10" ht="12.75">
      <c r="A373" s="1076" t="s">
        <v>1472</v>
      </c>
      <c r="B373" s="1073"/>
      <c r="C373" s="116" t="s">
        <v>1473</v>
      </c>
      <c r="D373" s="92"/>
      <c r="E373" s="1077"/>
      <c r="F373" s="1048"/>
      <c r="G373" s="1075"/>
      <c r="H373" s="116"/>
      <c r="I373" s="336"/>
      <c r="J373" s="959" t="str">
        <f t="shared" si="7"/>
        <v/>
      </c>
    </row>
    <row r="374" spans="1:10" ht="63.75">
      <c r="A374" s="1076"/>
      <c r="B374" s="1073"/>
      <c r="C374" s="116"/>
      <c r="D374" s="92" t="s">
        <v>456</v>
      </c>
      <c r="E374" s="1077">
        <v>205</v>
      </c>
      <c r="F374" s="1048"/>
      <c r="G374" s="1075">
        <f t="shared" si="8"/>
        <v>0</v>
      </c>
      <c r="H374" s="116" t="s">
        <v>1462</v>
      </c>
      <c r="I374" s="336"/>
      <c r="J374" s="959" t="str">
        <f t="shared" si="7"/>
        <v>CHYBNÁ CENA</v>
      </c>
    </row>
    <row r="375" spans="1:10" ht="12.75">
      <c r="A375" s="1076" t="s">
        <v>1474</v>
      </c>
      <c r="B375" s="1073"/>
      <c r="C375" s="116" t="s">
        <v>2421</v>
      </c>
      <c r="D375" s="92"/>
      <c r="E375" s="1077"/>
      <c r="F375" s="1048"/>
      <c r="G375" s="1075"/>
      <c r="H375" s="116"/>
      <c r="I375" s="336"/>
      <c r="J375" s="959" t="str">
        <f t="shared" si="7"/>
        <v/>
      </c>
    </row>
    <row r="376" spans="1:10" ht="63.75">
      <c r="A376" s="1076"/>
      <c r="B376" s="1073"/>
      <c r="C376" s="116"/>
      <c r="D376" s="92" t="s">
        <v>456</v>
      </c>
      <c r="E376" s="1077">
        <v>794</v>
      </c>
      <c r="F376" s="1048"/>
      <c r="G376" s="1075">
        <f t="shared" si="8"/>
        <v>0</v>
      </c>
      <c r="H376" s="116" t="s">
        <v>1462</v>
      </c>
      <c r="I376" s="336"/>
      <c r="J376" s="959" t="str">
        <f t="shared" si="7"/>
        <v>CHYBNÁ CENA</v>
      </c>
    </row>
    <row r="377" spans="1:10" ht="12.75">
      <c r="A377" s="1076" t="s">
        <v>2422</v>
      </c>
      <c r="B377" s="1073"/>
      <c r="C377" s="116" t="s">
        <v>2423</v>
      </c>
      <c r="D377" s="92"/>
      <c r="E377" s="1077"/>
      <c r="F377" s="1048"/>
      <c r="G377" s="1075"/>
      <c r="H377" s="116"/>
      <c r="I377" s="336"/>
      <c r="J377" s="959" t="str">
        <f t="shared" si="7"/>
        <v/>
      </c>
    </row>
    <row r="378" spans="1:10" ht="63.75">
      <c r="A378" s="1076"/>
      <c r="B378" s="1073"/>
      <c r="C378" s="116"/>
      <c r="D378" s="92" t="s">
        <v>456</v>
      </c>
      <c r="E378" s="1077">
        <v>979</v>
      </c>
      <c r="F378" s="1048"/>
      <c r="G378" s="1075">
        <f t="shared" si="8"/>
        <v>0</v>
      </c>
      <c r="H378" s="116" t="s">
        <v>1462</v>
      </c>
      <c r="I378" s="336"/>
      <c r="J378" s="959" t="str">
        <f t="shared" si="7"/>
        <v>CHYBNÁ CENA</v>
      </c>
    </row>
    <row r="379" spans="1:10" ht="12.75">
      <c r="A379" s="1076" t="s">
        <v>2424</v>
      </c>
      <c r="B379" s="1073"/>
      <c r="C379" s="116" t="s">
        <v>2425</v>
      </c>
      <c r="D379" s="92"/>
      <c r="E379" s="1077"/>
      <c r="F379" s="1048"/>
      <c r="G379" s="1075"/>
      <c r="H379" s="116"/>
      <c r="I379" s="336"/>
      <c r="J379" s="959" t="str">
        <f t="shared" si="7"/>
        <v/>
      </c>
    </row>
    <row r="380" spans="1:10" ht="63.75">
      <c r="A380" s="1076"/>
      <c r="B380" s="1073"/>
      <c r="C380" s="116"/>
      <c r="D380" s="92" t="s">
        <v>456</v>
      </c>
      <c r="E380" s="1077">
        <v>580</v>
      </c>
      <c r="F380" s="1048"/>
      <c r="G380" s="1075">
        <f t="shared" si="8"/>
        <v>0</v>
      </c>
      <c r="H380" s="116" t="s">
        <v>1462</v>
      </c>
      <c r="I380" s="336"/>
      <c r="J380" s="959" t="str">
        <f t="shared" si="7"/>
        <v>CHYBNÁ CENA</v>
      </c>
    </row>
    <row r="381" spans="1:10" ht="12.75">
      <c r="A381" s="1076" t="s">
        <v>2426</v>
      </c>
      <c r="B381" s="1073"/>
      <c r="C381" s="116" t="s">
        <v>2427</v>
      </c>
      <c r="D381" s="92"/>
      <c r="E381" s="1077"/>
      <c r="F381" s="1048"/>
      <c r="G381" s="1075"/>
      <c r="H381" s="116"/>
      <c r="I381" s="336"/>
      <c r="J381" s="959" t="str">
        <f t="shared" si="7"/>
        <v/>
      </c>
    </row>
    <row r="382" spans="1:10" ht="63.75">
      <c r="A382" s="1076"/>
      <c r="B382" s="1073"/>
      <c r="C382" s="116"/>
      <c r="D382" s="92" t="s">
        <v>456</v>
      </c>
      <c r="E382" s="1077">
        <v>218</v>
      </c>
      <c r="F382" s="1048"/>
      <c r="G382" s="1075">
        <f t="shared" si="8"/>
        <v>0</v>
      </c>
      <c r="H382" s="116" t="s">
        <v>1462</v>
      </c>
      <c r="I382" s="336"/>
      <c r="J382" s="959" t="str">
        <f t="shared" si="7"/>
        <v>CHYBNÁ CENA</v>
      </c>
    </row>
    <row r="383" spans="1:10" ht="12.75">
      <c r="A383" s="1076" t="s">
        <v>2428</v>
      </c>
      <c r="B383" s="1073"/>
      <c r="C383" s="116" t="s">
        <v>2429</v>
      </c>
      <c r="D383" s="92"/>
      <c r="E383" s="1077"/>
      <c r="F383" s="1048"/>
      <c r="G383" s="1075"/>
      <c r="H383" s="116"/>
      <c r="I383" s="336"/>
      <c r="J383" s="959" t="str">
        <f t="shared" si="7"/>
        <v/>
      </c>
    </row>
    <row r="384" spans="1:10" ht="63.75">
      <c r="A384" s="1076"/>
      <c r="B384" s="1073"/>
      <c r="C384" s="116"/>
      <c r="D384" s="92" t="s">
        <v>456</v>
      </c>
      <c r="E384" s="1077">
        <v>948</v>
      </c>
      <c r="F384" s="1048"/>
      <c r="G384" s="1075">
        <f t="shared" si="8"/>
        <v>0</v>
      </c>
      <c r="H384" s="116" t="s">
        <v>1462</v>
      </c>
      <c r="I384" s="336"/>
      <c r="J384" s="959" t="str">
        <f t="shared" si="7"/>
        <v>CHYBNÁ CENA</v>
      </c>
    </row>
    <row r="385" spans="1:10" ht="12.75">
      <c r="A385" s="1076" t="s">
        <v>2430</v>
      </c>
      <c r="B385" s="1073"/>
      <c r="C385" s="116" t="s">
        <v>2431</v>
      </c>
      <c r="D385" s="92"/>
      <c r="E385" s="1077"/>
      <c r="F385" s="1048"/>
      <c r="G385" s="1075"/>
      <c r="H385" s="116"/>
      <c r="I385" s="336"/>
      <c r="J385" s="959" t="str">
        <f t="shared" si="7"/>
        <v/>
      </c>
    </row>
    <row r="386" spans="1:10" ht="63.75">
      <c r="A386" s="1076"/>
      <c r="B386" s="1073"/>
      <c r="C386" s="116"/>
      <c r="D386" s="92" t="s">
        <v>456</v>
      </c>
      <c r="E386" s="1077">
        <f>SUM(E387:E393)</f>
        <v>4093</v>
      </c>
      <c r="F386" s="1048"/>
      <c r="G386" s="1075">
        <f>F386*E386</f>
        <v>0</v>
      </c>
      <c r="H386" s="116" t="s">
        <v>2432</v>
      </c>
      <c r="I386" s="336"/>
      <c r="J386" s="959" t="str">
        <f t="shared" si="7"/>
        <v>CHYBNÁ CENA</v>
      </c>
    </row>
    <row r="387" spans="1:10" ht="25.5">
      <c r="A387" s="1076"/>
      <c r="B387" s="1073"/>
      <c r="C387" s="116"/>
      <c r="D387" s="92"/>
      <c r="E387" s="94">
        <v>302</v>
      </c>
      <c r="F387" s="1048"/>
      <c r="G387" s="1075"/>
      <c r="H387" s="116" t="s">
        <v>815</v>
      </c>
      <c r="I387" s="336"/>
      <c r="J387" s="959" t="str">
        <f t="shared" si="7"/>
        <v/>
      </c>
    </row>
    <row r="388" spans="1:10" ht="25.5">
      <c r="A388" s="1076"/>
      <c r="B388" s="1073"/>
      <c r="C388" s="116"/>
      <c r="D388" s="92"/>
      <c r="E388" s="94">
        <v>1002</v>
      </c>
      <c r="F388" s="1048"/>
      <c r="G388" s="1075"/>
      <c r="H388" s="116" t="s">
        <v>816</v>
      </c>
      <c r="I388" s="336"/>
      <c r="J388" s="959" t="str">
        <f t="shared" si="7"/>
        <v/>
      </c>
    </row>
    <row r="389" spans="1:10" ht="25.5">
      <c r="A389" s="1076"/>
      <c r="B389" s="1073"/>
      <c r="C389" s="116"/>
      <c r="D389" s="92"/>
      <c r="E389" s="94">
        <v>978</v>
      </c>
      <c r="F389" s="1048"/>
      <c r="G389" s="1075"/>
      <c r="H389" s="116" t="s">
        <v>817</v>
      </c>
      <c r="I389" s="336"/>
      <c r="J389" s="959" t="str">
        <f t="shared" si="7"/>
        <v/>
      </c>
    </row>
    <row r="390" spans="1:10" ht="25.5">
      <c r="A390" s="1076"/>
      <c r="B390" s="1073"/>
      <c r="C390" s="116"/>
      <c r="D390" s="92"/>
      <c r="E390" s="94">
        <v>784</v>
      </c>
      <c r="F390" s="1048"/>
      <c r="G390" s="1075"/>
      <c r="H390" s="116" t="s">
        <v>818</v>
      </c>
      <c r="I390" s="336"/>
      <c r="J390" s="959" t="str">
        <f aca="true" t="shared" si="9" ref="J390:J453">IF((ISBLANK(D390)),"",IF(G390&lt;=0,"CHYBNÁ CENA",""))</f>
        <v/>
      </c>
    </row>
    <row r="391" spans="1:10" ht="25.5">
      <c r="A391" s="1076"/>
      <c r="B391" s="1073"/>
      <c r="C391" s="116"/>
      <c r="D391" s="92"/>
      <c r="E391" s="94">
        <v>941</v>
      </c>
      <c r="F391" s="1048"/>
      <c r="G391" s="1075"/>
      <c r="H391" s="116" t="s">
        <v>819</v>
      </c>
      <c r="I391" s="336"/>
      <c r="J391" s="959" t="str">
        <f t="shared" si="9"/>
        <v/>
      </c>
    </row>
    <row r="392" spans="1:10" ht="25.5">
      <c r="A392" s="1076"/>
      <c r="B392" s="1073"/>
      <c r="C392" s="116"/>
      <c r="D392" s="92"/>
      <c r="E392" s="94">
        <v>86</v>
      </c>
      <c r="F392" s="1048"/>
      <c r="G392" s="1075"/>
      <c r="H392" s="116" t="s">
        <v>820</v>
      </c>
      <c r="I392" s="336"/>
      <c r="J392" s="959" t="str">
        <f t="shared" si="9"/>
        <v/>
      </c>
    </row>
    <row r="393" spans="1:10" ht="25.5">
      <c r="A393" s="1076"/>
      <c r="B393" s="1073"/>
      <c r="C393" s="116"/>
      <c r="D393" s="92"/>
      <c r="E393" s="94">
        <v>0</v>
      </c>
      <c r="F393" s="1048"/>
      <c r="G393" s="1075"/>
      <c r="H393" s="116" t="s">
        <v>258</v>
      </c>
      <c r="I393" s="336"/>
      <c r="J393" s="959" t="str">
        <f t="shared" si="9"/>
        <v/>
      </c>
    </row>
    <row r="394" spans="1:10" ht="12.75">
      <c r="A394" s="1076" t="s">
        <v>2433</v>
      </c>
      <c r="B394" s="1073"/>
      <c r="C394" s="116" t="s">
        <v>2434</v>
      </c>
      <c r="D394" s="92"/>
      <c r="E394" s="1077"/>
      <c r="F394" s="1048"/>
      <c r="G394" s="1075"/>
      <c r="H394" s="116"/>
      <c r="I394" s="336"/>
      <c r="J394" s="959" t="str">
        <f t="shared" si="9"/>
        <v/>
      </c>
    </row>
    <row r="395" spans="1:10" ht="63.75">
      <c r="A395" s="1076"/>
      <c r="B395" s="1073"/>
      <c r="C395" s="116"/>
      <c r="D395" s="92" t="s">
        <v>456</v>
      </c>
      <c r="E395" s="1077">
        <v>42</v>
      </c>
      <c r="F395" s="1048"/>
      <c r="G395" s="1075">
        <f>F395*E395</f>
        <v>0</v>
      </c>
      <c r="H395" s="116" t="s">
        <v>1462</v>
      </c>
      <c r="I395" s="336"/>
      <c r="J395" s="959" t="str">
        <f t="shared" si="9"/>
        <v>CHYBNÁ CENA</v>
      </c>
    </row>
    <row r="396" spans="1:10" ht="12.75">
      <c r="A396" s="1076" t="s">
        <v>2435</v>
      </c>
      <c r="B396" s="1073"/>
      <c r="C396" s="116" t="s">
        <v>2436</v>
      </c>
      <c r="D396" s="92"/>
      <c r="E396" s="1077"/>
      <c r="F396" s="1048"/>
      <c r="G396" s="1075"/>
      <c r="H396" s="116"/>
      <c r="I396" s="336"/>
      <c r="J396" s="959" t="str">
        <f t="shared" si="9"/>
        <v/>
      </c>
    </row>
    <row r="397" spans="1:10" ht="63.75">
      <c r="A397" s="1076"/>
      <c r="B397" s="1073"/>
      <c r="C397" s="116"/>
      <c r="D397" s="92" t="s">
        <v>456</v>
      </c>
      <c r="E397" s="1077">
        <v>127</v>
      </c>
      <c r="F397" s="1048"/>
      <c r="G397" s="1075">
        <f>F397*E397</f>
        <v>0</v>
      </c>
      <c r="H397" s="116" t="s">
        <v>1462</v>
      </c>
      <c r="I397" s="336"/>
      <c r="J397" s="959" t="str">
        <f t="shared" si="9"/>
        <v>CHYBNÁ CENA</v>
      </c>
    </row>
    <row r="398" spans="1:10" ht="12.75">
      <c r="A398" s="1076" t="s">
        <v>2437</v>
      </c>
      <c r="B398" s="1073"/>
      <c r="C398" s="116" t="s">
        <v>2438</v>
      </c>
      <c r="D398" s="92"/>
      <c r="E398" s="1077"/>
      <c r="F398" s="1048"/>
      <c r="G398" s="1075"/>
      <c r="H398" s="116"/>
      <c r="I398" s="336"/>
      <c r="J398" s="959" t="str">
        <f t="shared" si="9"/>
        <v/>
      </c>
    </row>
    <row r="399" spans="1:10" ht="63.75">
      <c r="A399" s="1076"/>
      <c r="B399" s="1073"/>
      <c r="C399" s="116"/>
      <c r="D399" s="92" t="s">
        <v>456</v>
      </c>
      <c r="E399" s="1077">
        <f>SUM(E400:E406)</f>
        <v>34348</v>
      </c>
      <c r="F399" s="1048"/>
      <c r="G399" s="1075">
        <f>F399*E399</f>
        <v>0</v>
      </c>
      <c r="H399" s="116" t="s">
        <v>2432</v>
      </c>
      <c r="I399" s="336"/>
      <c r="J399" s="959" t="str">
        <f t="shared" si="9"/>
        <v>CHYBNÁ CENA</v>
      </c>
    </row>
    <row r="400" spans="1:10" ht="25.5">
      <c r="A400" s="1076"/>
      <c r="B400" s="1073"/>
      <c r="C400" s="116"/>
      <c r="D400" s="92"/>
      <c r="E400" s="94">
        <v>1344</v>
      </c>
      <c r="F400" s="1048"/>
      <c r="G400" s="1075"/>
      <c r="H400" s="116" t="s">
        <v>815</v>
      </c>
      <c r="I400" s="336"/>
      <c r="J400" s="959" t="str">
        <f t="shared" si="9"/>
        <v/>
      </c>
    </row>
    <row r="401" spans="1:10" ht="25.5">
      <c r="A401" s="1076"/>
      <c r="B401" s="1073"/>
      <c r="C401" s="116"/>
      <c r="D401" s="92"/>
      <c r="E401" s="94">
        <v>9386</v>
      </c>
      <c r="F401" s="1048"/>
      <c r="G401" s="1075"/>
      <c r="H401" s="116" t="s">
        <v>816</v>
      </c>
      <c r="I401" s="336"/>
      <c r="J401" s="959" t="str">
        <f t="shared" si="9"/>
        <v/>
      </c>
    </row>
    <row r="402" spans="1:10" ht="25.5">
      <c r="A402" s="1076"/>
      <c r="B402" s="1073"/>
      <c r="C402" s="116"/>
      <c r="D402" s="92"/>
      <c r="E402" s="94">
        <v>9087</v>
      </c>
      <c r="F402" s="1048"/>
      <c r="G402" s="1075"/>
      <c r="H402" s="116" t="s">
        <v>817</v>
      </c>
      <c r="I402" s="336"/>
      <c r="J402" s="959" t="str">
        <f t="shared" si="9"/>
        <v/>
      </c>
    </row>
    <row r="403" spans="1:10" ht="25.5">
      <c r="A403" s="1076"/>
      <c r="B403" s="1073"/>
      <c r="C403" s="116"/>
      <c r="D403" s="92"/>
      <c r="E403" s="94">
        <v>6759</v>
      </c>
      <c r="F403" s="1048"/>
      <c r="G403" s="1075"/>
      <c r="H403" s="116" t="s">
        <v>818</v>
      </c>
      <c r="I403" s="336"/>
      <c r="J403" s="959" t="str">
        <f t="shared" si="9"/>
        <v/>
      </c>
    </row>
    <row r="404" spans="1:10" ht="25.5">
      <c r="A404" s="1076"/>
      <c r="B404" s="1073"/>
      <c r="C404" s="116"/>
      <c r="D404" s="92"/>
      <c r="E404" s="94">
        <v>6901</v>
      </c>
      <c r="F404" s="1048"/>
      <c r="G404" s="1075"/>
      <c r="H404" s="116" t="s">
        <v>819</v>
      </c>
      <c r="I404" s="336"/>
      <c r="J404" s="959" t="str">
        <f t="shared" si="9"/>
        <v/>
      </c>
    </row>
    <row r="405" spans="1:10" ht="25.5">
      <c r="A405" s="1076"/>
      <c r="B405" s="1073"/>
      <c r="C405" s="116"/>
      <c r="D405" s="92"/>
      <c r="E405" s="94">
        <v>289</v>
      </c>
      <c r="F405" s="1048"/>
      <c r="G405" s="1075"/>
      <c r="H405" s="116" t="s">
        <v>820</v>
      </c>
      <c r="I405" s="336"/>
      <c r="J405" s="959" t="str">
        <f t="shared" si="9"/>
        <v/>
      </c>
    </row>
    <row r="406" spans="1:10" ht="25.5">
      <c r="A406" s="1076"/>
      <c r="B406" s="1073"/>
      <c r="C406" s="116"/>
      <c r="D406" s="92"/>
      <c r="E406" s="94">
        <v>582</v>
      </c>
      <c r="F406" s="1048"/>
      <c r="G406" s="1075"/>
      <c r="H406" s="116" t="s">
        <v>258</v>
      </c>
      <c r="I406" s="336"/>
      <c r="J406" s="959" t="str">
        <f t="shared" si="9"/>
        <v/>
      </c>
    </row>
    <row r="407" spans="1:10" ht="12.75">
      <c r="A407" s="1076" t="s">
        <v>2439</v>
      </c>
      <c r="B407" s="1073"/>
      <c r="C407" s="116" t="s">
        <v>2440</v>
      </c>
      <c r="D407" s="92"/>
      <c r="E407" s="1077"/>
      <c r="F407" s="1048"/>
      <c r="G407" s="1075"/>
      <c r="H407" s="116"/>
      <c r="I407" s="336"/>
      <c r="J407" s="959" t="str">
        <f t="shared" si="9"/>
        <v/>
      </c>
    </row>
    <row r="408" spans="1:10" ht="63.75">
      <c r="A408" s="1076"/>
      <c r="B408" s="1073"/>
      <c r="C408" s="116"/>
      <c r="D408" s="92" t="s">
        <v>456</v>
      </c>
      <c r="E408" s="1077">
        <f>SUM(E409:E415)</f>
        <v>17897</v>
      </c>
      <c r="F408" s="1048"/>
      <c r="G408" s="1075">
        <f>F408*E408</f>
        <v>0</v>
      </c>
      <c r="H408" s="116" t="s">
        <v>2432</v>
      </c>
      <c r="I408" s="336"/>
      <c r="J408" s="959" t="str">
        <f t="shared" si="9"/>
        <v>CHYBNÁ CENA</v>
      </c>
    </row>
    <row r="409" spans="1:10" ht="25.5">
      <c r="A409" s="1076"/>
      <c r="B409" s="1073"/>
      <c r="C409" s="116"/>
      <c r="D409" s="92"/>
      <c r="E409" s="94">
        <v>1675</v>
      </c>
      <c r="F409" s="1048"/>
      <c r="G409" s="1075"/>
      <c r="H409" s="116" t="s">
        <v>815</v>
      </c>
      <c r="I409" s="336"/>
      <c r="J409" s="959" t="str">
        <f t="shared" si="9"/>
        <v/>
      </c>
    </row>
    <row r="410" spans="1:10" ht="25.5">
      <c r="A410" s="1076"/>
      <c r="B410" s="1073"/>
      <c r="C410" s="116"/>
      <c r="D410" s="92"/>
      <c r="E410" s="94">
        <v>4983</v>
      </c>
      <c r="F410" s="1048"/>
      <c r="G410" s="1075"/>
      <c r="H410" s="116" t="s">
        <v>816</v>
      </c>
      <c r="I410" s="336"/>
      <c r="J410" s="959" t="str">
        <f t="shared" si="9"/>
        <v/>
      </c>
    </row>
    <row r="411" spans="1:10" ht="25.5">
      <c r="A411" s="1076"/>
      <c r="B411" s="1073"/>
      <c r="C411" s="116"/>
      <c r="D411" s="92"/>
      <c r="E411" s="94">
        <v>4463</v>
      </c>
      <c r="F411" s="1048"/>
      <c r="G411" s="1075"/>
      <c r="H411" s="116" t="s">
        <v>817</v>
      </c>
      <c r="I411" s="336"/>
      <c r="J411" s="959" t="str">
        <f t="shared" si="9"/>
        <v/>
      </c>
    </row>
    <row r="412" spans="1:10" ht="25.5">
      <c r="A412" s="1076"/>
      <c r="B412" s="1073"/>
      <c r="C412" s="116"/>
      <c r="D412" s="92"/>
      <c r="E412" s="94">
        <v>3136</v>
      </c>
      <c r="F412" s="1048"/>
      <c r="G412" s="1075"/>
      <c r="H412" s="116" t="s">
        <v>818</v>
      </c>
      <c r="I412" s="336"/>
      <c r="J412" s="959" t="str">
        <f t="shared" si="9"/>
        <v/>
      </c>
    </row>
    <row r="413" spans="1:10" ht="25.5">
      <c r="A413" s="1076"/>
      <c r="B413" s="1073"/>
      <c r="C413" s="116"/>
      <c r="D413" s="92"/>
      <c r="E413" s="94">
        <v>3284</v>
      </c>
      <c r="F413" s="1048"/>
      <c r="G413" s="1075"/>
      <c r="H413" s="116" t="s">
        <v>819</v>
      </c>
      <c r="I413" s="336"/>
      <c r="J413" s="959" t="str">
        <f t="shared" si="9"/>
        <v/>
      </c>
    </row>
    <row r="414" spans="1:10" ht="25.5">
      <c r="A414" s="1076"/>
      <c r="B414" s="1073"/>
      <c r="C414" s="116"/>
      <c r="D414" s="92"/>
      <c r="E414" s="94">
        <v>356</v>
      </c>
      <c r="F414" s="1048"/>
      <c r="G414" s="1075"/>
      <c r="H414" s="116" t="s">
        <v>820</v>
      </c>
      <c r="I414" s="336"/>
      <c r="J414" s="959" t="str">
        <f t="shared" si="9"/>
        <v/>
      </c>
    </row>
    <row r="415" spans="1:10" ht="25.5">
      <c r="A415" s="1076"/>
      <c r="B415" s="1073"/>
      <c r="C415" s="116"/>
      <c r="D415" s="92"/>
      <c r="E415" s="94">
        <v>0</v>
      </c>
      <c r="F415" s="1048"/>
      <c r="G415" s="1075"/>
      <c r="H415" s="116" t="s">
        <v>258</v>
      </c>
      <c r="I415" s="336"/>
      <c r="J415" s="959" t="str">
        <f t="shared" si="9"/>
        <v/>
      </c>
    </row>
    <row r="416" spans="1:10" ht="12.75">
      <c r="A416" s="1076" t="s">
        <v>2441</v>
      </c>
      <c r="B416" s="1073"/>
      <c r="C416" s="116" t="s">
        <v>2442</v>
      </c>
      <c r="D416" s="92"/>
      <c r="E416" s="1077"/>
      <c r="F416" s="1048"/>
      <c r="G416" s="1075"/>
      <c r="H416" s="116"/>
      <c r="I416" s="336"/>
      <c r="J416" s="959" t="str">
        <f t="shared" si="9"/>
        <v/>
      </c>
    </row>
    <row r="417" spans="1:10" ht="63.75">
      <c r="A417" s="1076"/>
      <c r="B417" s="1073"/>
      <c r="C417" s="116"/>
      <c r="D417" s="92" t="s">
        <v>456</v>
      </c>
      <c r="E417" s="1077">
        <v>213</v>
      </c>
      <c r="F417" s="1048"/>
      <c r="G417" s="1075">
        <f>F417*E417</f>
        <v>0</v>
      </c>
      <c r="H417" s="116" t="s">
        <v>1462</v>
      </c>
      <c r="I417" s="336"/>
      <c r="J417" s="959" t="str">
        <f t="shared" si="9"/>
        <v>CHYBNÁ CENA</v>
      </c>
    </row>
    <row r="418" spans="1:10" ht="12.75">
      <c r="A418" s="1076" t="s">
        <v>2443</v>
      </c>
      <c r="B418" s="1073"/>
      <c r="C418" s="116" t="s">
        <v>2444</v>
      </c>
      <c r="D418" s="92"/>
      <c r="E418" s="1077"/>
      <c r="F418" s="1048"/>
      <c r="G418" s="1075"/>
      <c r="H418" s="116"/>
      <c r="I418" s="336"/>
      <c r="J418" s="959" t="str">
        <f t="shared" si="9"/>
        <v/>
      </c>
    </row>
    <row r="419" spans="1:10" ht="63.75">
      <c r="A419" s="1076"/>
      <c r="B419" s="1073"/>
      <c r="C419" s="116"/>
      <c r="D419" s="92" t="s">
        <v>456</v>
      </c>
      <c r="E419" s="1077">
        <v>267</v>
      </c>
      <c r="F419" s="1048"/>
      <c r="G419" s="1075">
        <f>F419*E419</f>
        <v>0</v>
      </c>
      <c r="H419" s="116" t="s">
        <v>1462</v>
      </c>
      <c r="I419" s="336"/>
      <c r="J419" s="959" t="str">
        <f t="shared" si="9"/>
        <v>CHYBNÁ CENA</v>
      </c>
    </row>
    <row r="420" spans="1:10" ht="25.5">
      <c r="A420" s="1076" t="s">
        <v>2445</v>
      </c>
      <c r="B420" s="1073"/>
      <c r="C420" s="1074" t="s">
        <v>2446</v>
      </c>
      <c r="D420" s="92"/>
      <c r="E420" s="1077"/>
      <c r="F420" s="1048"/>
      <c r="G420" s="1075"/>
      <c r="H420" s="116"/>
      <c r="I420" s="336"/>
      <c r="J420" s="959" t="str">
        <f t="shared" si="9"/>
        <v/>
      </c>
    </row>
    <row r="421" spans="1:10" ht="12.75">
      <c r="A421" s="1076" t="s">
        <v>2447</v>
      </c>
      <c r="B421" s="1073"/>
      <c r="C421" s="116" t="s">
        <v>4237</v>
      </c>
      <c r="D421" s="92"/>
      <c r="E421" s="1077"/>
      <c r="F421" s="1048"/>
      <c r="G421" s="1075"/>
      <c r="H421" s="116"/>
      <c r="I421" s="336"/>
      <c r="J421" s="959" t="str">
        <f t="shared" si="9"/>
        <v/>
      </c>
    </row>
    <row r="422" spans="1:10" ht="63.75">
      <c r="A422" s="1076"/>
      <c r="B422" s="1073"/>
      <c r="C422" s="116"/>
      <c r="D422" s="92" t="s">
        <v>456</v>
      </c>
      <c r="E422" s="1077">
        <v>282</v>
      </c>
      <c r="F422" s="1048"/>
      <c r="G422" s="1075">
        <f>F422*E422</f>
        <v>0</v>
      </c>
      <c r="H422" s="116" t="s">
        <v>1462</v>
      </c>
      <c r="I422" s="336"/>
      <c r="J422" s="959" t="str">
        <f t="shared" si="9"/>
        <v>CHYBNÁ CENA</v>
      </c>
    </row>
    <row r="423" spans="1:10" ht="12.75">
      <c r="A423" s="1076" t="s">
        <v>4752</v>
      </c>
      <c r="B423" s="1073"/>
      <c r="C423" s="116" t="s">
        <v>4753</v>
      </c>
      <c r="D423" s="92"/>
      <c r="E423" s="1077"/>
      <c r="F423" s="1048"/>
      <c r="G423" s="1075"/>
      <c r="H423" s="116"/>
      <c r="I423" s="336"/>
      <c r="J423" s="959" t="str">
        <f t="shared" si="9"/>
        <v/>
      </c>
    </row>
    <row r="424" spans="1:10" ht="63.75">
      <c r="A424" s="1076"/>
      <c r="B424" s="1073"/>
      <c r="C424" s="116"/>
      <c r="D424" s="92" t="s">
        <v>456</v>
      </c>
      <c r="E424" s="1077">
        <v>137</v>
      </c>
      <c r="F424" s="1048"/>
      <c r="G424" s="1075">
        <f>F424*E424</f>
        <v>0</v>
      </c>
      <c r="H424" s="116" t="s">
        <v>4754</v>
      </c>
      <c r="I424" s="336"/>
      <c r="J424" s="959" t="str">
        <f t="shared" si="9"/>
        <v>CHYBNÁ CENA</v>
      </c>
    </row>
    <row r="425" spans="1:10" ht="12.75">
      <c r="A425" s="1076" t="s">
        <v>4755</v>
      </c>
      <c r="B425" s="1073"/>
      <c r="C425" s="116" t="s">
        <v>4756</v>
      </c>
      <c r="D425" s="92"/>
      <c r="E425" s="1077"/>
      <c r="F425" s="1048"/>
      <c r="G425" s="1075"/>
      <c r="H425" s="116"/>
      <c r="I425" s="336"/>
      <c r="J425" s="959" t="str">
        <f t="shared" si="9"/>
        <v/>
      </c>
    </row>
    <row r="426" spans="1:10" ht="63.75">
      <c r="A426" s="1076"/>
      <c r="B426" s="1073"/>
      <c r="C426" s="116"/>
      <c r="D426" s="92" t="s">
        <v>456</v>
      </c>
      <c r="E426" s="1077">
        <v>153</v>
      </c>
      <c r="F426" s="1048"/>
      <c r="G426" s="1075">
        <f>F426*E426</f>
        <v>0</v>
      </c>
      <c r="H426" s="116" t="s">
        <v>4754</v>
      </c>
      <c r="I426" s="336"/>
      <c r="J426" s="959" t="str">
        <f t="shared" si="9"/>
        <v>CHYBNÁ CENA</v>
      </c>
    </row>
    <row r="427" spans="1:10" ht="12.75">
      <c r="A427" s="1076" t="s">
        <v>4757</v>
      </c>
      <c r="B427" s="1073"/>
      <c r="C427" s="116" t="s">
        <v>4758</v>
      </c>
      <c r="D427" s="92"/>
      <c r="E427" s="1077"/>
      <c r="F427" s="1048"/>
      <c r="G427" s="1075"/>
      <c r="H427" s="116"/>
      <c r="I427" s="336"/>
      <c r="J427" s="959" t="str">
        <f t="shared" si="9"/>
        <v/>
      </c>
    </row>
    <row r="428" spans="1:10" ht="63.75">
      <c r="A428" s="1076"/>
      <c r="B428" s="1073"/>
      <c r="C428" s="116"/>
      <c r="D428" s="92" t="s">
        <v>456</v>
      </c>
      <c r="E428" s="1077">
        <v>244</v>
      </c>
      <c r="F428" s="1048"/>
      <c r="G428" s="1075">
        <f>F428*E428</f>
        <v>0</v>
      </c>
      <c r="H428" s="116" t="s">
        <v>4754</v>
      </c>
      <c r="I428" s="336"/>
      <c r="J428" s="959" t="str">
        <f t="shared" si="9"/>
        <v>CHYBNÁ CENA</v>
      </c>
    </row>
    <row r="429" spans="1:10" ht="12.75">
      <c r="A429" s="1076" t="s">
        <v>4759</v>
      </c>
      <c r="B429" s="1073"/>
      <c r="C429" s="116" t="s">
        <v>4760</v>
      </c>
      <c r="D429" s="92"/>
      <c r="E429" s="1077"/>
      <c r="F429" s="1048"/>
      <c r="G429" s="1075"/>
      <c r="H429" s="116"/>
      <c r="I429" s="336"/>
      <c r="J429" s="959" t="str">
        <f t="shared" si="9"/>
        <v/>
      </c>
    </row>
    <row r="430" spans="1:10" ht="63.75">
      <c r="A430" s="1076"/>
      <c r="B430" s="1073"/>
      <c r="C430" s="116"/>
      <c r="D430" s="92" t="s">
        <v>456</v>
      </c>
      <c r="E430" s="1077">
        <v>1954</v>
      </c>
      <c r="F430" s="1048"/>
      <c r="G430" s="1075">
        <f>F430*E430</f>
        <v>0</v>
      </c>
      <c r="H430" s="116" t="s">
        <v>4754</v>
      </c>
      <c r="I430" s="336"/>
      <c r="J430" s="959" t="str">
        <f t="shared" si="9"/>
        <v>CHYBNÁ CENA</v>
      </c>
    </row>
    <row r="431" spans="1:10" ht="12.75">
      <c r="A431" s="1076" t="s">
        <v>4761</v>
      </c>
      <c r="B431" s="1073"/>
      <c r="C431" s="116" t="s">
        <v>4762</v>
      </c>
      <c r="D431" s="92"/>
      <c r="E431" s="1077"/>
      <c r="F431" s="1048"/>
      <c r="G431" s="1075"/>
      <c r="H431" s="116"/>
      <c r="I431" s="336"/>
      <c r="J431" s="959" t="str">
        <f t="shared" si="9"/>
        <v/>
      </c>
    </row>
    <row r="432" spans="1:10" ht="63.75">
      <c r="A432" s="1076"/>
      <c r="B432" s="1073"/>
      <c r="C432" s="116"/>
      <c r="D432" s="92" t="s">
        <v>456</v>
      </c>
      <c r="E432" s="1077">
        <f>SUM(E433:E438)</f>
        <v>8239</v>
      </c>
      <c r="F432" s="1048"/>
      <c r="G432" s="1075">
        <f>F432*E432</f>
        <v>0</v>
      </c>
      <c r="H432" s="116" t="s">
        <v>4763</v>
      </c>
      <c r="I432" s="336"/>
      <c r="J432" s="959" t="str">
        <f t="shared" si="9"/>
        <v>CHYBNÁ CENA</v>
      </c>
    </row>
    <row r="433" spans="1:10" ht="25.5">
      <c r="A433" s="1076"/>
      <c r="B433" s="1073"/>
      <c r="C433" s="116"/>
      <c r="D433" s="92"/>
      <c r="E433" s="94">
        <v>1492</v>
      </c>
      <c r="F433" s="1048"/>
      <c r="G433" s="1075"/>
      <c r="H433" s="116" t="s">
        <v>815</v>
      </c>
      <c r="I433" s="336"/>
      <c r="J433" s="959" t="str">
        <f t="shared" si="9"/>
        <v/>
      </c>
    </row>
    <row r="434" spans="1:10" ht="25.5">
      <c r="A434" s="1076"/>
      <c r="B434" s="1073"/>
      <c r="C434" s="116"/>
      <c r="D434" s="92"/>
      <c r="E434" s="94">
        <v>2766</v>
      </c>
      <c r="F434" s="1048"/>
      <c r="G434" s="1075"/>
      <c r="H434" s="116" t="s">
        <v>816</v>
      </c>
      <c r="I434" s="336"/>
      <c r="J434" s="959" t="str">
        <f t="shared" si="9"/>
        <v/>
      </c>
    </row>
    <row r="435" spans="1:10" ht="25.5">
      <c r="A435" s="1076"/>
      <c r="B435" s="1073"/>
      <c r="C435" s="116"/>
      <c r="D435" s="92"/>
      <c r="E435" s="94">
        <v>1824</v>
      </c>
      <c r="F435" s="1048"/>
      <c r="G435" s="1075"/>
      <c r="H435" s="116" t="s">
        <v>817</v>
      </c>
      <c r="I435" s="336"/>
      <c r="J435" s="959" t="str">
        <f t="shared" si="9"/>
        <v/>
      </c>
    </row>
    <row r="436" spans="1:10" ht="25.5">
      <c r="A436" s="1076"/>
      <c r="B436" s="1073"/>
      <c r="C436" s="116"/>
      <c r="D436" s="92"/>
      <c r="E436" s="94">
        <v>1023</v>
      </c>
      <c r="F436" s="1048"/>
      <c r="G436" s="1075"/>
      <c r="H436" s="116" t="s">
        <v>818</v>
      </c>
      <c r="I436" s="336"/>
      <c r="J436" s="959" t="str">
        <f t="shared" si="9"/>
        <v/>
      </c>
    </row>
    <row r="437" spans="1:10" ht="25.5">
      <c r="A437" s="1076"/>
      <c r="B437" s="1073"/>
      <c r="C437" s="116"/>
      <c r="D437" s="92"/>
      <c r="E437" s="94">
        <v>987</v>
      </c>
      <c r="F437" s="1048"/>
      <c r="G437" s="1075"/>
      <c r="H437" s="116" t="s">
        <v>819</v>
      </c>
      <c r="I437" s="336"/>
      <c r="J437" s="959" t="str">
        <f t="shared" si="9"/>
        <v/>
      </c>
    </row>
    <row r="438" spans="1:10" ht="25.5">
      <c r="A438" s="1076"/>
      <c r="B438" s="1073"/>
      <c r="C438" s="116"/>
      <c r="D438" s="92"/>
      <c r="E438" s="94">
        <v>147</v>
      </c>
      <c r="F438" s="1048"/>
      <c r="G438" s="1075"/>
      <c r="H438" s="116" t="s">
        <v>820</v>
      </c>
      <c r="I438" s="336"/>
      <c r="J438" s="959" t="str">
        <f t="shared" si="9"/>
        <v/>
      </c>
    </row>
    <row r="439" spans="1:10" ht="12.75">
      <c r="A439" s="1076" t="s">
        <v>4764</v>
      </c>
      <c r="B439" s="1073"/>
      <c r="C439" s="116" t="s">
        <v>4765</v>
      </c>
      <c r="D439" s="92"/>
      <c r="E439" s="1077"/>
      <c r="F439" s="1048"/>
      <c r="G439" s="1075"/>
      <c r="H439" s="116"/>
      <c r="I439" s="336"/>
      <c r="J439" s="959" t="str">
        <f t="shared" si="9"/>
        <v/>
      </c>
    </row>
    <row r="440" spans="1:10" ht="63.75">
      <c r="A440" s="1076"/>
      <c r="B440" s="1073"/>
      <c r="C440" s="116"/>
      <c r="D440" s="92" t="s">
        <v>456</v>
      </c>
      <c r="E440" s="1077">
        <v>2135</v>
      </c>
      <c r="F440" s="1048"/>
      <c r="G440" s="1075">
        <f>F440*E440</f>
        <v>0</v>
      </c>
      <c r="H440" s="116" t="s">
        <v>4754</v>
      </c>
      <c r="I440" s="336"/>
      <c r="J440" s="959" t="str">
        <f t="shared" si="9"/>
        <v>CHYBNÁ CENA</v>
      </c>
    </row>
    <row r="441" spans="1:10" ht="12.75">
      <c r="A441" s="1076" t="s">
        <v>4766</v>
      </c>
      <c r="B441" s="1073"/>
      <c r="C441" s="116" t="s">
        <v>4767</v>
      </c>
      <c r="D441" s="92"/>
      <c r="E441" s="1077"/>
      <c r="F441" s="1048"/>
      <c r="G441" s="1075"/>
      <c r="H441" s="116"/>
      <c r="I441" s="336"/>
      <c r="J441" s="959" t="str">
        <f t="shared" si="9"/>
        <v/>
      </c>
    </row>
    <row r="442" spans="1:10" ht="63.75">
      <c r="A442" s="1076"/>
      <c r="B442" s="1073"/>
      <c r="C442" s="116"/>
      <c r="D442" s="92" t="s">
        <v>456</v>
      </c>
      <c r="E442" s="1077">
        <v>1691</v>
      </c>
      <c r="F442" s="1048"/>
      <c r="G442" s="1075">
        <f>F442*E442</f>
        <v>0</v>
      </c>
      <c r="H442" s="116" t="s">
        <v>4754</v>
      </c>
      <c r="I442" s="336"/>
      <c r="J442" s="959" t="str">
        <f t="shared" si="9"/>
        <v>CHYBNÁ CENA</v>
      </c>
    </row>
    <row r="443" spans="1:10" ht="12.75">
      <c r="A443" s="1076" t="s">
        <v>4768</v>
      </c>
      <c r="B443" s="1073"/>
      <c r="C443" s="116" t="s">
        <v>2858</v>
      </c>
      <c r="D443" s="92"/>
      <c r="E443" s="1077"/>
      <c r="F443" s="1048"/>
      <c r="G443" s="1075"/>
      <c r="H443" s="116"/>
      <c r="I443" s="336"/>
      <c r="J443" s="959" t="str">
        <f t="shared" si="9"/>
        <v/>
      </c>
    </row>
    <row r="444" spans="1:10" ht="63.75">
      <c r="A444" s="1076"/>
      <c r="B444" s="1073"/>
      <c r="C444" s="116"/>
      <c r="D444" s="92" t="s">
        <v>456</v>
      </c>
      <c r="E444" s="1077">
        <v>914</v>
      </c>
      <c r="F444" s="1048"/>
      <c r="G444" s="1075">
        <f>F444*E444</f>
        <v>0</v>
      </c>
      <c r="H444" s="116" t="s">
        <v>4754</v>
      </c>
      <c r="I444" s="336"/>
      <c r="J444" s="959" t="str">
        <f t="shared" si="9"/>
        <v>CHYBNÁ CENA</v>
      </c>
    </row>
    <row r="445" spans="1:10" ht="12.75">
      <c r="A445" s="1076" t="s">
        <v>2859</v>
      </c>
      <c r="B445" s="1073"/>
      <c r="C445" s="116" t="s">
        <v>2860</v>
      </c>
      <c r="D445" s="92"/>
      <c r="E445" s="1077"/>
      <c r="F445" s="1048"/>
      <c r="G445" s="1075"/>
      <c r="H445" s="116"/>
      <c r="I445" s="336"/>
      <c r="J445" s="959" t="str">
        <f t="shared" si="9"/>
        <v/>
      </c>
    </row>
    <row r="446" spans="1:10" ht="63.75">
      <c r="A446" s="1076"/>
      <c r="B446" s="1073"/>
      <c r="C446" s="116"/>
      <c r="D446" s="92" t="s">
        <v>456</v>
      </c>
      <c r="E446" s="1077">
        <v>1088</v>
      </c>
      <c r="F446" s="1048"/>
      <c r="G446" s="1075">
        <f>F446*E446</f>
        <v>0</v>
      </c>
      <c r="H446" s="116" t="s">
        <v>4754</v>
      </c>
      <c r="I446" s="336"/>
      <c r="J446" s="959" t="str">
        <f t="shared" si="9"/>
        <v>CHYBNÁ CENA</v>
      </c>
    </row>
    <row r="447" spans="1:10" ht="12.75">
      <c r="A447" s="1076" t="s">
        <v>2861</v>
      </c>
      <c r="B447" s="1073"/>
      <c r="C447" s="116" t="s">
        <v>2862</v>
      </c>
      <c r="D447" s="92"/>
      <c r="E447" s="1077"/>
      <c r="F447" s="1048"/>
      <c r="G447" s="1075"/>
      <c r="H447" s="116"/>
      <c r="I447" s="336"/>
      <c r="J447" s="959" t="str">
        <f t="shared" si="9"/>
        <v/>
      </c>
    </row>
    <row r="448" spans="1:10" ht="63.75">
      <c r="A448" s="1076"/>
      <c r="B448" s="1073"/>
      <c r="C448" s="116"/>
      <c r="D448" s="92" t="s">
        <v>456</v>
      </c>
      <c r="E448" s="1077">
        <v>1332</v>
      </c>
      <c r="F448" s="1048"/>
      <c r="G448" s="1075">
        <f>F448*E448</f>
        <v>0</v>
      </c>
      <c r="H448" s="116" t="s">
        <v>4754</v>
      </c>
      <c r="I448" s="336"/>
      <c r="J448" s="959" t="str">
        <f t="shared" si="9"/>
        <v>CHYBNÁ CENA</v>
      </c>
    </row>
    <row r="449" spans="1:10" ht="12.75">
      <c r="A449" s="1076" t="s">
        <v>2863</v>
      </c>
      <c r="B449" s="1073"/>
      <c r="C449" s="116" t="s">
        <v>2864</v>
      </c>
      <c r="D449" s="92"/>
      <c r="E449" s="1077"/>
      <c r="F449" s="1048"/>
      <c r="G449" s="1075"/>
      <c r="H449" s="116"/>
      <c r="I449" s="336"/>
      <c r="J449" s="959" t="str">
        <f t="shared" si="9"/>
        <v/>
      </c>
    </row>
    <row r="450" spans="1:10" ht="63.75">
      <c r="A450" s="1076"/>
      <c r="B450" s="1073"/>
      <c r="C450" s="116"/>
      <c r="D450" s="92" t="s">
        <v>456</v>
      </c>
      <c r="E450" s="1077">
        <v>782</v>
      </c>
      <c r="F450" s="1048"/>
      <c r="G450" s="1075">
        <f>F450*E450</f>
        <v>0</v>
      </c>
      <c r="H450" s="116" t="s">
        <v>4754</v>
      </c>
      <c r="I450" s="336"/>
      <c r="J450" s="959" t="str">
        <f t="shared" si="9"/>
        <v>CHYBNÁ CENA</v>
      </c>
    </row>
    <row r="451" spans="1:10" ht="12.75">
      <c r="A451" s="1076" t="s">
        <v>2865</v>
      </c>
      <c r="B451" s="1073"/>
      <c r="C451" s="1074" t="s">
        <v>2866</v>
      </c>
      <c r="D451" s="92"/>
      <c r="E451" s="1077"/>
      <c r="F451" s="1048"/>
      <c r="G451" s="1075"/>
      <c r="H451" s="116"/>
      <c r="I451" s="336"/>
      <c r="J451" s="959" t="str">
        <f t="shared" si="9"/>
        <v/>
      </c>
    </row>
    <row r="452" spans="1:10" ht="12.75">
      <c r="A452" s="1076" t="s">
        <v>2867</v>
      </c>
      <c r="B452" s="1073"/>
      <c r="C452" s="116" t="s">
        <v>2868</v>
      </c>
      <c r="D452" s="92"/>
      <c r="E452" s="1077"/>
      <c r="F452" s="1048"/>
      <c r="G452" s="1075"/>
      <c r="H452" s="116"/>
      <c r="I452" s="336"/>
      <c r="J452" s="959" t="str">
        <f t="shared" si="9"/>
        <v/>
      </c>
    </row>
    <row r="453" spans="1:10" ht="63.75">
      <c r="A453" s="1076"/>
      <c r="B453" s="1073"/>
      <c r="C453" s="116"/>
      <c r="D453" s="92" t="s">
        <v>456</v>
      </c>
      <c r="E453" s="1077">
        <v>1945</v>
      </c>
      <c r="F453" s="1048"/>
      <c r="G453" s="1075">
        <f>F453*E453</f>
        <v>0</v>
      </c>
      <c r="H453" s="116" t="s">
        <v>2432</v>
      </c>
      <c r="I453" s="336"/>
      <c r="J453" s="959" t="str">
        <f t="shared" si="9"/>
        <v>CHYBNÁ CENA</v>
      </c>
    </row>
    <row r="454" spans="1:10" ht="12.75">
      <c r="A454" s="1076"/>
      <c r="B454" s="1073"/>
      <c r="C454" s="116"/>
      <c r="D454" s="92"/>
      <c r="E454" s="1077"/>
      <c r="F454" s="1048"/>
      <c r="G454" s="1075"/>
      <c r="H454" s="116"/>
      <c r="I454" s="336"/>
      <c r="J454" s="959" t="str">
        <f aca="true" t="shared" si="10" ref="J454:J517">IF((ISBLANK(D454)),"",IF(G454&lt;=0,"CHYBNÁ CENA",""))</f>
        <v/>
      </c>
    </row>
    <row r="455" spans="1:10" ht="12.75">
      <c r="A455" s="1076" t="s">
        <v>2869</v>
      </c>
      <c r="B455" s="1073"/>
      <c r="C455" s="1074" t="s">
        <v>2870</v>
      </c>
      <c r="D455" s="92"/>
      <c r="E455" s="1077"/>
      <c r="F455" s="1048"/>
      <c r="G455" s="1075"/>
      <c r="H455" s="116"/>
      <c r="I455" s="336"/>
      <c r="J455" s="959" t="str">
        <f t="shared" si="10"/>
        <v/>
      </c>
    </row>
    <row r="456" spans="1:10" ht="12.75">
      <c r="A456" s="1076" t="s">
        <v>2871</v>
      </c>
      <c r="B456" s="1073"/>
      <c r="C456" s="116" t="s">
        <v>2872</v>
      </c>
      <c r="D456" s="92"/>
      <c r="E456" s="1077"/>
      <c r="F456" s="1048"/>
      <c r="G456" s="1075"/>
      <c r="H456" s="116"/>
      <c r="I456" s="336"/>
      <c r="J456" s="959" t="str">
        <f t="shared" si="10"/>
        <v/>
      </c>
    </row>
    <row r="457" spans="1:10" ht="63.75">
      <c r="A457" s="1076"/>
      <c r="B457" s="1073"/>
      <c r="C457" s="116"/>
      <c r="D457" s="92" t="s">
        <v>456</v>
      </c>
      <c r="E457" s="1077">
        <v>111</v>
      </c>
      <c r="F457" s="1048"/>
      <c r="G457" s="1075">
        <f>F457*E457</f>
        <v>0</v>
      </c>
      <c r="H457" s="116" t="s">
        <v>2432</v>
      </c>
      <c r="I457" s="336"/>
      <c r="J457" s="959" t="str">
        <f t="shared" si="10"/>
        <v>CHYBNÁ CENA</v>
      </c>
    </row>
    <row r="458" spans="1:10" ht="12.75">
      <c r="A458" s="1076" t="s">
        <v>2873</v>
      </c>
      <c r="B458" s="1073"/>
      <c r="C458" s="116" t="s">
        <v>2874</v>
      </c>
      <c r="D458" s="92"/>
      <c r="E458" s="1077"/>
      <c r="F458" s="1048"/>
      <c r="G458" s="1075"/>
      <c r="H458" s="116"/>
      <c r="I458" s="336"/>
      <c r="J458" s="959" t="str">
        <f t="shared" si="10"/>
        <v/>
      </c>
    </row>
    <row r="459" spans="1:10" ht="63.75">
      <c r="A459" s="1076"/>
      <c r="B459" s="1073"/>
      <c r="C459" s="116"/>
      <c r="D459" s="92" t="s">
        <v>456</v>
      </c>
      <c r="E459" s="1077">
        <v>61</v>
      </c>
      <c r="F459" s="1048"/>
      <c r="G459" s="1075">
        <f>F459*E459</f>
        <v>0</v>
      </c>
      <c r="H459" s="116" t="s">
        <v>2432</v>
      </c>
      <c r="I459" s="336"/>
      <c r="J459" s="959" t="str">
        <f t="shared" si="10"/>
        <v>CHYBNÁ CENA</v>
      </c>
    </row>
    <row r="460" spans="1:10" ht="12.75">
      <c r="A460" s="1076" t="s">
        <v>2875</v>
      </c>
      <c r="B460" s="1073"/>
      <c r="C460" s="116" t="s">
        <v>2876</v>
      </c>
      <c r="D460" s="92"/>
      <c r="E460" s="1077"/>
      <c r="F460" s="1048"/>
      <c r="G460" s="1075"/>
      <c r="H460" s="116"/>
      <c r="I460" s="336"/>
      <c r="J460" s="959" t="str">
        <f t="shared" si="10"/>
        <v/>
      </c>
    </row>
    <row r="461" spans="1:10" ht="63.75">
      <c r="A461" s="1076"/>
      <c r="B461" s="1073"/>
      <c r="C461" s="116"/>
      <c r="D461" s="92" t="s">
        <v>456</v>
      </c>
      <c r="E461" s="1077">
        <v>93</v>
      </c>
      <c r="F461" s="1048"/>
      <c r="G461" s="1075">
        <f>F461*E461</f>
        <v>0</v>
      </c>
      <c r="H461" s="116" t="s">
        <v>2432</v>
      </c>
      <c r="I461" s="336"/>
      <c r="J461" s="959" t="str">
        <f t="shared" si="10"/>
        <v>CHYBNÁ CENA</v>
      </c>
    </row>
    <row r="462" spans="1:10" ht="12.75">
      <c r="A462" s="1076" t="s">
        <v>2877</v>
      </c>
      <c r="B462" s="1073"/>
      <c r="C462" s="116" t="s">
        <v>2878</v>
      </c>
      <c r="D462" s="92"/>
      <c r="E462" s="1077"/>
      <c r="F462" s="1048"/>
      <c r="G462" s="1075"/>
      <c r="H462" s="116"/>
      <c r="I462" s="336"/>
      <c r="J462" s="959" t="str">
        <f t="shared" si="10"/>
        <v/>
      </c>
    </row>
    <row r="463" spans="1:10" ht="63.75">
      <c r="A463" s="1076"/>
      <c r="B463" s="1073"/>
      <c r="C463" s="116"/>
      <c r="D463" s="92" t="s">
        <v>456</v>
      </c>
      <c r="E463" s="1077">
        <v>76</v>
      </c>
      <c r="F463" s="1048"/>
      <c r="G463" s="1075">
        <f>F463*E463</f>
        <v>0</v>
      </c>
      <c r="H463" s="116" t="s">
        <v>2432</v>
      </c>
      <c r="I463" s="336"/>
      <c r="J463" s="959" t="str">
        <f t="shared" si="10"/>
        <v>CHYBNÁ CENA</v>
      </c>
    </row>
    <row r="464" spans="1:10" ht="12.75">
      <c r="A464" s="1076" t="s">
        <v>2879</v>
      </c>
      <c r="B464" s="1073"/>
      <c r="C464" s="116" t="s">
        <v>2880</v>
      </c>
      <c r="D464" s="92"/>
      <c r="E464" s="1077"/>
      <c r="F464" s="1048"/>
      <c r="G464" s="1075"/>
      <c r="H464" s="116"/>
      <c r="I464" s="336"/>
      <c r="J464" s="959" t="str">
        <f t="shared" si="10"/>
        <v/>
      </c>
    </row>
    <row r="465" spans="1:10" ht="63.75">
      <c r="A465" s="1076"/>
      <c r="B465" s="1073"/>
      <c r="C465" s="116"/>
      <c r="D465" s="92" t="s">
        <v>456</v>
      </c>
      <c r="E465" s="1077">
        <v>185</v>
      </c>
      <c r="F465" s="1048"/>
      <c r="G465" s="1075">
        <f>F465*E465</f>
        <v>0</v>
      </c>
      <c r="H465" s="116" t="s">
        <v>2432</v>
      </c>
      <c r="I465" s="336"/>
      <c r="J465" s="959" t="str">
        <f t="shared" si="10"/>
        <v>CHYBNÁ CENA</v>
      </c>
    </row>
    <row r="466" spans="1:10" ht="12.75">
      <c r="A466" s="1076" t="s">
        <v>2881</v>
      </c>
      <c r="B466" s="1073"/>
      <c r="C466" s="116" t="s">
        <v>980</v>
      </c>
      <c r="D466" s="92"/>
      <c r="E466" s="1077"/>
      <c r="F466" s="1048"/>
      <c r="G466" s="1075"/>
      <c r="H466" s="116"/>
      <c r="I466" s="336"/>
      <c r="J466" s="959" t="str">
        <f t="shared" si="10"/>
        <v/>
      </c>
    </row>
    <row r="467" spans="1:10" ht="63.75">
      <c r="A467" s="1076"/>
      <c r="B467" s="1073"/>
      <c r="C467" s="116"/>
      <c r="D467" s="92" t="s">
        <v>456</v>
      </c>
      <c r="E467" s="1077">
        <v>642</v>
      </c>
      <c r="F467" s="1048"/>
      <c r="G467" s="1075">
        <f>F467*E467</f>
        <v>0</v>
      </c>
      <c r="H467" s="116" t="s">
        <v>2432</v>
      </c>
      <c r="I467" s="336"/>
      <c r="J467" s="959" t="str">
        <f t="shared" si="10"/>
        <v>CHYBNÁ CENA</v>
      </c>
    </row>
    <row r="468" spans="1:10" ht="12.75">
      <c r="A468" s="1076" t="s">
        <v>981</v>
      </c>
      <c r="B468" s="1073"/>
      <c r="C468" s="116" t="s">
        <v>982</v>
      </c>
      <c r="D468" s="92" t="s">
        <v>1627</v>
      </c>
      <c r="E468" s="1077">
        <f>SUM(E469:E474)</f>
        <v>27</v>
      </c>
      <c r="F468" s="1048"/>
      <c r="G468" s="1075">
        <f>F468*E468</f>
        <v>0</v>
      </c>
      <c r="H468" s="116"/>
      <c r="I468" s="336"/>
      <c r="J468" s="959" t="str">
        <f t="shared" si="10"/>
        <v>CHYBNÁ CENA</v>
      </c>
    </row>
    <row r="469" spans="1:10" ht="25.5">
      <c r="A469" s="1076"/>
      <c r="B469" s="1073"/>
      <c r="C469" s="116"/>
      <c r="D469" s="92"/>
      <c r="E469" s="94">
        <v>12</v>
      </c>
      <c r="F469" s="1048"/>
      <c r="G469" s="1075"/>
      <c r="H469" s="116" t="s">
        <v>330</v>
      </c>
      <c r="I469" s="336"/>
      <c r="J469" s="959" t="str">
        <f t="shared" si="10"/>
        <v/>
      </c>
    </row>
    <row r="470" spans="1:10" ht="25.5">
      <c r="A470" s="1076"/>
      <c r="B470" s="1073"/>
      <c r="C470" s="116"/>
      <c r="D470" s="92"/>
      <c r="E470" s="94">
        <v>4</v>
      </c>
      <c r="F470" s="1048"/>
      <c r="G470" s="1075"/>
      <c r="H470" s="116" t="s">
        <v>331</v>
      </c>
      <c r="I470" s="336"/>
      <c r="J470" s="959" t="str">
        <f t="shared" si="10"/>
        <v/>
      </c>
    </row>
    <row r="471" spans="1:10" ht="25.5">
      <c r="A471" s="1076"/>
      <c r="B471" s="1073"/>
      <c r="C471" s="116"/>
      <c r="D471" s="92"/>
      <c r="E471" s="94">
        <v>2</v>
      </c>
      <c r="F471" s="1048"/>
      <c r="G471" s="1075"/>
      <c r="H471" s="116" t="s">
        <v>332</v>
      </c>
      <c r="I471" s="336"/>
      <c r="J471" s="959" t="str">
        <f t="shared" si="10"/>
        <v/>
      </c>
    </row>
    <row r="472" spans="1:10" ht="25.5">
      <c r="A472" s="1076"/>
      <c r="B472" s="1073"/>
      <c r="C472" s="116"/>
      <c r="D472" s="92"/>
      <c r="E472" s="94">
        <v>1</v>
      </c>
      <c r="F472" s="1048"/>
      <c r="G472" s="1075"/>
      <c r="H472" s="116" t="s">
        <v>333</v>
      </c>
      <c r="I472" s="336"/>
      <c r="J472" s="959" t="str">
        <f t="shared" si="10"/>
        <v/>
      </c>
    </row>
    <row r="473" spans="1:10" ht="25.5">
      <c r="A473" s="1076"/>
      <c r="B473" s="1073"/>
      <c r="C473" s="116"/>
      <c r="D473" s="92"/>
      <c r="E473" s="94">
        <v>2</v>
      </c>
      <c r="F473" s="1048"/>
      <c r="G473" s="1075"/>
      <c r="H473" s="116" t="s">
        <v>334</v>
      </c>
      <c r="I473" s="336"/>
      <c r="J473" s="959" t="str">
        <f t="shared" si="10"/>
        <v/>
      </c>
    </row>
    <row r="474" spans="1:10" ht="25.5">
      <c r="A474" s="1076"/>
      <c r="B474" s="1073"/>
      <c r="C474" s="116"/>
      <c r="D474" s="92"/>
      <c r="E474" s="94">
        <v>6</v>
      </c>
      <c r="F474" s="1048"/>
      <c r="G474" s="1075"/>
      <c r="H474" s="116" t="s">
        <v>335</v>
      </c>
      <c r="I474" s="336"/>
      <c r="J474" s="959" t="str">
        <f t="shared" si="10"/>
        <v/>
      </c>
    </row>
    <row r="475" spans="1:10" ht="12.75">
      <c r="A475" s="1076" t="s">
        <v>983</v>
      </c>
      <c r="B475" s="1073"/>
      <c r="C475" s="1074" t="s">
        <v>984</v>
      </c>
      <c r="D475" s="92"/>
      <c r="E475" s="94"/>
      <c r="F475" s="1048"/>
      <c r="G475" s="1075"/>
      <c r="H475" s="116"/>
      <c r="I475" s="336"/>
      <c r="J475" s="959" t="str">
        <f t="shared" si="10"/>
        <v/>
      </c>
    </row>
    <row r="476" spans="1:10" ht="25.5">
      <c r="A476" s="1076" t="s">
        <v>985</v>
      </c>
      <c r="B476" s="1073"/>
      <c r="C476" s="116" t="s">
        <v>986</v>
      </c>
      <c r="D476" s="92" t="s">
        <v>456</v>
      </c>
      <c r="E476" s="1077">
        <f>SUM(E477:E482)</f>
        <v>109</v>
      </c>
      <c r="F476" s="1048"/>
      <c r="G476" s="1075">
        <f>F476*E476</f>
        <v>0</v>
      </c>
      <c r="H476" s="116"/>
      <c r="I476" s="336"/>
      <c r="J476" s="959" t="str">
        <f t="shared" si="10"/>
        <v>CHYBNÁ CENA</v>
      </c>
    </row>
    <row r="477" spans="1:10" ht="25.5">
      <c r="A477" s="1076"/>
      <c r="B477" s="1073"/>
      <c r="C477" s="116"/>
      <c r="D477" s="92"/>
      <c r="E477" s="94">
        <v>48</v>
      </c>
      <c r="F477" s="1048"/>
      <c r="G477" s="1075"/>
      <c r="H477" s="116" t="s">
        <v>987</v>
      </c>
      <c r="I477" s="336"/>
      <c r="J477" s="959" t="str">
        <f t="shared" si="10"/>
        <v/>
      </c>
    </row>
    <row r="478" spans="1:10" ht="25.5">
      <c r="A478" s="1076"/>
      <c r="B478" s="1073"/>
      <c r="C478" s="116"/>
      <c r="D478" s="92"/>
      <c r="E478" s="94">
        <v>0</v>
      </c>
      <c r="F478" s="1048"/>
      <c r="G478" s="1075"/>
      <c r="H478" s="116" t="s">
        <v>988</v>
      </c>
      <c r="I478" s="336"/>
      <c r="J478" s="959" t="str">
        <f t="shared" si="10"/>
        <v/>
      </c>
    </row>
    <row r="479" spans="1:10" ht="25.5">
      <c r="A479" s="1076"/>
      <c r="B479" s="1073"/>
      <c r="C479" s="116"/>
      <c r="D479" s="92"/>
      <c r="E479" s="94">
        <v>0</v>
      </c>
      <c r="F479" s="1048"/>
      <c r="G479" s="1075"/>
      <c r="H479" s="116" t="s">
        <v>989</v>
      </c>
      <c r="I479" s="336"/>
      <c r="J479" s="959" t="str">
        <f t="shared" si="10"/>
        <v/>
      </c>
    </row>
    <row r="480" spans="1:10" ht="25.5">
      <c r="A480" s="1076"/>
      <c r="B480" s="1073"/>
      <c r="C480" s="116"/>
      <c r="D480" s="92"/>
      <c r="E480" s="94">
        <v>0</v>
      </c>
      <c r="F480" s="1048"/>
      <c r="G480" s="1075"/>
      <c r="H480" s="116" t="s">
        <v>990</v>
      </c>
      <c r="I480" s="336"/>
      <c r="J480" s="959" t="str">
        <f t="shared" si="10"/>
        <v/>
      </c>
    </row>
    <row r="481" spans="1:10" ht="25.5">
      <c r="A481" s="1076"/>
      <c r="B481" s="1073"/>
      <c r="C481" s="116"/>
      <c r="D481" s="92"/>
      <c r="E481" s="94">
        <v>0</v>
      </c>
      <c r="F481" s="1048"/>
      <c r="G481" s="1075"/>
      <c r="H481" s="116" t="s">
        <v>991</v>
      </c>
      <c r="I481" s="336"/>
      <c r="J481" s="959" t="str">
        <f t="shared" si="10"/>
        <v/>
      </c>
    </row>
    <row r="482" spans="1:10" ht="25.5">
      <c r="A482" s="1076"/>
      <c r="B482" s="1073"/>
      <c r="C482" s="116"/>
      <c r="D482" s="92"/>
      <c r="E482" s="94">
        <v>61</v>
      </c>
      <c r="F482" s="1048"/>
      <c r="G482" s="1075"/>
      <c r="H482" s="116" t="s">
        <v>992</v>
      </c>
      <c r="I482" s="336"/>
      <c r="J482" s="959" t="str">
        <f t="shared" si="10"/>
        <v/>
      </c>
    </row>
    <row r="483" spans="1:10" ht="25.5">
      <c r="A483" s="1076" t="s">
        <v>993</v>
      </c>
      <c r="B483" s="1073"/>
      <c r="C483" s="116" t="s">
        <v>994</v>
      </c>
      <c r="D483" s="92" t="s">
        <v>456</v>
      </c>
      <c r="E483" s="1077">
        <f>SUM(E484:E489)</f>
        <v>638</v>
      </c>
      <c r="F483" s="1048"/>
      <c r="G483" s="1075">
        <f>F483*E483</f>
        <v>0</v>
      </c>
      <c r="H483" s="116"/>
      <c r="I483" s="336"/>
      <c r="J483" s="959" t="str">
        <f t="shared" si="10"/>
        <v>CHYBNÁ CENA</v>
      </c>
    </row>
    <row r="484" spans="1:10" ht="25.5">
      <c r="A484" s="1076"/>
      <c r="B484" s="1073"/>
      <c r="C484" s="116"/>
      <c r="D484" s="92"/>
      <c r="E484" s="94">
        <v>101</v>
      </c>
      <c r="F484" s="1048"/>
      <c r="G484" s="1075"/>
      <c r="H484" s="116" t="s">
        <v>987</v>
      </c>
      <c r="I484" s="336"/>
      <c r="J484" s="959" t="str">
        <f t="shared" si="10"/>
        <v/>
      </c>
    </row>
    <row r="485" spans="1:10" ht="25.5">
      <c r="A485" s="1076"/>
      <c r="B485" s="1073"/>
      <c r="C485" s="116"/>
      <c r="D485" s="92"/>
      <c r="E485" s="94">
        <v>170</v>
      </c>
      <c r="F485" s="1048"/>
      <c r="G485" s="1075"/>
      <c r="H485" s="116" t="s">
        <v>988</v>
      </c>
      <c r="I485" s="336"/>
      <c r="J485" s="959" t="str">
        <f t="shared" si="10"/>
        <v/>
      </c>
    </row>
    <row r="486" spans="1:10" ht="25.5">
      <c r="A486" s="1076"/>
      <c r="B486" s="1073"/>
      <c r="C486" s="116"/>
      <c r="D486" s="92"/>
      <c r="E486" s="94">
        <v>159</v>
      </c>
      <c r="F486" s="1048"/>
      <c r="G486" s="1075"/>
      <c r="H486" s="116" t="s">
        <v>989</v>
      </c>
      <c r="I486" s="336"/>
      <c r="J486" s="959" t="str">
        <f t="shared" si="10"/>
        <v/>
      </c>
    </row>
    <row r="487" spans="1:10" ht="25.5">
      <c r="A487" s="1076"/>
      <c r="B487" s="1073"/>
      <c r="C487" s="116"/>
      <c r="D487" s="92"/>
      <c r="E487" s="94">
        <v>104</v>
      </c>
      <c r="F487" s="1048"/>
      <c r="G487" s="1075"/>
      <c r="H487" s="116" t="s">
        <v>990</v>
      </c>
      <c r="I487" s="336"/>
      <c r="J487" s="959" t="str">
        <f t="shared" si="10"/>
        <v/>
      </c>
    </row>
    <row r="488" spans="1:10" ht="25.5">
      <c r="A488" s="1076"/>
      <c r="B488" s="1073"/>
      <c r="C488" s="116"/>
      <c r="D488" s="92"/>
      <c r="E488" s="94">
        <v>104</v>
      </c>
      <c r="F488" s="1048"/>
      <c r="G488" s="1075"/>
      <c r="H488" s="116" t="s">
        <v>991</v>
      </c>
      <c r="I488" s="336"/>
      <c r="J488" s="959" t="str">
        <f t="shared" si="10"/>
        <v/>
      </c>
    </row>
    <row r="489" spans="1:10" ht="25.5">
      <c r="A489" s="1076"/>
      <c r="B489" s="1073"/>
      <c r="C489" s="116"/>
      <c r="D489" s="92"/>
      <c r="E489" s="94">
        <v>0</v>
      </c>
      <c r="F489" s="1048"/>
      <c r="G489" s="1075"/>
      <c r="H489" s="116" t="s">
        <v>992</v>
      </c>
      <c r="I489" s="336"/>
      <c r="J489" s="959" t="str">
        <f t="shared" si="10"/>
        <v/>
      </c>
    </row>
    <row r="490" spans="1:10" ht="25.5">
      <c r="A490" s="1076" t="s">
        <v>995</v>
      </c>
      <c r="B490" s="1073"/>
      <c r="C490" s="116" t="s">
        <v>996</v>
      </c>
      <c r="D490" s="92" t="s">
        <v>456</v>
      </c>
      <c r="E490" s="1077">
        <f>SUM(E491:E496)</f>
        <v>113</v>
      </c>
      <c r="F490" s="1048"/>
      <c r="G490" s="1075">
        <f>F490*E490</f>
        <v>0</v>
      </c>
      <c r="H490" s="116"/>
      <c r="I490" s="336"/>
      <c r="J490" s="959" t="str">
        <f t="shared" si="10"/>
        <v>CHYBNÁ CENA</v>
      </c>
    </row>
    <row r="491" spans="1:10" ht="25.5">
      <c r="A491" s="1076"/>
      <c r="B491" s="1073"/>
      <c r="C491" s="116"/>
      <c r="D491" s="92"/>
      <c r="E491" s="94">
        <v>107</v>
      </c>
      <c r="F491" s="1048"/>
      <c r="G491" s="1075"/>
      <c r="H491" s="116" t="s">
        <v>987</v>
      </c>
      <c r="I491" s="336"/>
      <c r="J491" s="959" t="str">
        <f t="shared" si="10"/>
        <v/>
      </c>
    </row>
    <row r="492" spans="1:10" ht="25.5">
      <c r="A492" s="1076"/>
      <c r="B492" s="1073"/>
      <c r="C492" s="116"/>
      <c r="D492" s="92"/>
      <c r="E492" s="94">
        <v>0</v>
      </c>
      <c r="F492" s="1048"/>
      <c r="G492" s="1075"/>
      <c r="H492" s="116" t="s">
        <v>988</v>
      </c>
      <c r="I492" s="336"/>
      <c r="J492" s="959" t="str">
        <f t="shared" si="10"/>
        <v/>
      </c>
    </row>
    <row r="493" spans="1:10" ht="25.5">
      <c r="A493" s="1076"/>
      <c r="B493" s="1073"/>
      <c r="C493" s="116"/>
      <c r="D493" s="92"/>
      <c r="E493" s="94">
        <v>0</v>
      </c>
      <c r="F493" s="1048"/>
      <c r="G493" s="1075"/>
      <c r="H493" s="116" t="s">
        <v>989</v>
      </c>
      <c r="I493" s="336"/>
      <c r="J493" s="959" t="str">
        <f t="shared" si="10"/>
        <v/>
      </c>
    </row>
    <row r="494" spans="1:10" ht="25.5">
      <c r="A494" s="1076"/>
      <c r="B494" s="1073"/>
      <c r="C494" s="116"/>
      <c r="D494" s="92"/>
      <c r="E494" s="94">
        <v>0</v>
      </c>
      <c r="F494" s="1048"/>
      <c r="G494" s="1075"/>
      <c r="H494" s="116" t="s">
        <v>990</v>
      </c>
      <c r="I494" s="336"/>
      <c r="J494" s="959" t="str">
        <f t="shared" si="10"/>
        <v/>
      </c>
    </row>
    <row r="495" spans="1:10" ht="25.5">
      <c r="A495" s="1076"/>
      <c r="B495" s="1073"/>
      <c r="C495" s="116"/>
      <c r="D495" s="92"/>
      <c r="E495" s="94">
        <v>0</v>
      </c>
      <c r="F495" s="1048"/>
      <c r="G495" s="1075"/>
      <c r="H495" s="116" t="s">
        <v>991</v>
      </c>
      <c r="I495" s="336"/>
      <c r="J495" s="959" t="str">
        <f t="shared" si="10"/>
        <v/>
      </c>
    </row>
    <row r="496" spans="1:10" ht="25.5">
      <c r="A496" s="1076"/>
      <c r="B496" s="1073"/>
      <c r="C496" s="116"/>
      <c r="D496" s="92"/>
      <c r="E496" s="94">
        <v>6</v>
      </c>
      <c r="F496" s="1048"/>
      <c r="G496" s="1075"/>
      <c r="H496" s="116" t="s">
        <v>992</v>
      </c>
      <c r="I496" s="336"/>
      <c r="J496" s="959" t="str">
        <f t="shared" si="10"/>
        <v/>
      </c>
    </row>
    <row r="497" spans="1:10" ht="25.5">
      <c r="A497" s="1076" t="s">
        <v>997</v>
      </c>
      <c r="B497" s="1073"/>
      <c r="C497" s="116" t="s">
        <v>998</v>
      </c>
      <c r="D497" s="92" t="s">
        <v>456</v>
      </c>
      <c r="E497" s="1077">
        <f>SUM(E498:E503)</f>
        <v>54</v>
      </c>
      <c r="F497" s="1048"/>
      <c r="G497" s="1075">
        <f>F497*E497</f>
        <v>0</v>
      </c>
      <c r="H497" s="116"/>
      <c r="I497" s="336"/>
      <c r="J497" s="959" t="str">
        <f t="shared" si="10"/>
        <v>CHYBNÁ CENA</v>
      </c>
    </row>
    <row r="498" spans="1:10" ht="25.5">
      <c r="A498" s="1076"/>
      <c r="B498" s="1073"/>
      <c r="C498" s="116"/>
      <c r="D498" s="92"/>
      <c r="E498" s="94">
        <v>0</v>
      </c>
      <c r="F498" s="1048"/>
      <c r="G498" s="1075"/>
      <c r="H498" s="116" t="s">
        <v>987</v>
      </c>
      <c r="I498" s="336"/>
      <c r="J498" s="959" t="str">
        <f t="shared" si="10"/>
        <v/>
      </c>
    </row>
    <row r="499" spans="1:10" ht="25.5">
      <c r="A499" s="1076"/>
      <c r="B499" s="1073"/>
      <c r="C499" s="116"/>
      <c r="D499" s="92"/>
      <c r="E499" s="94">
        <v>54</v>
      </c>
      <c r="F499" s="1048"/>
      <c r="G499" s="1075"/>
      <c r="H499" s="116" t="s">
        <v>988</v>
      </c>
      <c r="I499" s="336"/>
      <c r="J499" s="959" t="str">
        <f t="shared" si="10"/>
        <v/>
      </c>
    </row>
    <row r="500" spans="1:10" ht="25.5">
      <c r="A500" s="1076"/>
      <c r="B500" s="1073"/>
      <c r="C500" s="116"/>
      <c r="D500" s="92"/>
      <c r="E500" s="94">
        <v>0</v>
      </c>
      <c r="F500" s="1048"/>
      <c r="G500" s="1075"/>
      <c r="H500" s="116" t="s">
        <v>989</v>
      </c>
      <c r="I500" s="336"/>
      <c r="J500" s="959" t="str">
        <f t="shared" si="10"/>
        <v/>
      </c>
    </row>
    <row r="501" spans="1:10" ht="25.5">
      <c r="A501" s="1076"/>
      <c r="B501" s="1073"/>
      <c r="C501" s="116"/>
      <c r="D501" s="92"/>
      <c r="E501" s="94">
        <v>0</v>
      </c>
      <c r="F501" s="1048"/>
      <c r="G501" s="1075"/>
      <c r="H501" s="116" t="s">
        <v>990</v>
      </c>
      <c r="I501" s="336"/>
      <c r="J501" s="959" t="str">
        <f t="shared" si="10"/>
        <v/>
      </c>
    </row>
    <row r="502" spans="1:10" ht="25.5">
      <c r="A502" s="1076"/>
      <c r="B502" s="1073"/>
      <c r="C502" s="116"/>
      <c r="D502" s="92"/>
      <c r="E502" s="94">
        <v>0</v>
      </c>
      <c r="F502" s="1048"/>
      <c r="G502" s="1075"/>
      <c r="H502" s="116" t="s">
        <v>991</v>
      </c>
      <c r="I502" s="336"/>
      <c r="J502" s="959" t="str">
        <f t="shared" si="10"/>
        <v/>
      </c>
    </row>
    <row r="503" spans="1:10" ht="25.5">
      <c r="A503" s="1076"/>
      <c r="B503" s="1073"/>
      <c r="C503" s="116"/>
      <c r="D503" s="92"/>
      <c r="E503" s="94">
        <v>0</v>
      </c>
      <c r="F503" s="1048"/>
      <c r="G503" s="1075"/>
      <c r="H503" s="116" t="s">
        <v>992</v>
      </c>
      <c r="I503" s="336"/>
      <c r="J503" s="959" t="str">
        <f t="shared" si="10"/>
        <v/>
      </c>
    </row>
    <row r="504" spans="1:10" ht="38.25">
      <c r="A504" s="1076" t="s">
        <v>999</v>
      </c>
      <c r="B504" s="1073"/>
      <c r="C504" s="116" t="s">
        <v>1000</v>
      </c>
      <c r="D504" s="92" t="s">
        <v>456</v>
      </c>
      <c r="E504" s="1077">
        <f>SUM(E505:E510)</f>
        <v>324</v>
      </c>
      <c r="F504" s="1048"/>
      <c r="G504" s="1075">
        <f>F504*E504</f>
        <v>0</v>
      </c>
      <c r="H504" s="116"/>
      <c r="I504" s="336"/>
      <c r="J504" s="959" t="str">
        <f t="shared" si="10"/>
        <v>CHYBNÁ CENA</v>
      </c>
    </row>
    <row r="505" spans="1:10" ht="25.5">
      <c r="A505" s="1076"/>
      <c r="B505" s="1073"/>
      <c r="C505" s="116"/>
      <c r="D505" s="92"/>
      <c r="E505" s="94">
        <v>146</v>
      </c>
      <c r="F505" s="1048"/>
      <c r="G505" s="1075"/>
      <c r="H505" s="116" t="s">
        <v>987</v>
      </c>
      <c r="I505" s="336"/>
      <c r="J505" s="959" t="str">
        <f t="shared" si="10"/>
        <v/>
      </c>
    </row>
    <row r="506" spans="1:10" ht="25.5">
      <c r="A506" s="1076"/>
      <c r="B506" s="1073"/>
      <c r="C506" s="116"/>
      <c r="D506" s="92"/>
      <c r="E506" s="94">
        <v>0</v>
      </c>
      <c r="F506" s="1048"/>
      <c r="G506" s="1075"/>
      <c r="H506" s="116" t="s">
        <v>988</v>
      </c>
      <c r="I506" s="336"/>
      <c r="J506" s="959" t="str">
        <f t="shared" si="10"/>
        <v/>
      </c>
    </row>
    <row r="507" spans="1:10" ht="25.5">
      <c r="A507" s="1076"/>
      <c r="B507" s="1073"/>
      <c r="C507" s="116"/>
      <c r="D507" s="92"/>
      <c r="E507" s="94">
        <v>0</v>
      </c>
      <c r="F507" s="1048"/>
      <c r="G507" s="1075"/>
      <c r="H507" s="116" t="s">
        <v>989</v>
      </c>
      <c r="I507" s="336"/>
      <c r="J507" s="959" t="str">
        <f t="shared" si="10"/>
        <v/>
      </c>
    </row>
    <row r="508" spans="1:10" ht="25.5">
      <c r="A508" s="1076"/>
      <c r="B508" s="1073"/>
      <c r="C508" s="116"/>
      <c r="D508" s="92"/>
      <c r="E508" s="94">
        <v>94</v>
      </c>
      <c r="F508" s="1048"/>
      <c r="G508" s="1075"/>
      <c r="H508" s="116" t="s">
        <v>990</v>
      </c>
      <c r="I508" s="336"/>
      <c r="J508" s="959" t="str">
        <f t="shared" si="10"/>
        <v/>
      </c>
    </row>
    <row r="509" spans="1:10" ht="25.5">
      <c r="A509" s="1076"/>
      <c r="B509" s="1073"/>
      <c r="C509" s="116"/>
      <c r="D509" s="92"/>
      <c r="E509" s="94">
        <v>0</v>
      </c>
      <c r="F509" s="1048"/>
      <c r="G509" s="1075"/>
      <c r="H509" s="116" t="s">
        <v>991</v>
      </c>
      <c r="I509" s="336"/>
      <c r="J509" s="959" t="str">
        <f t="shared" si="10"/>
        <v/>
      </c>
    </row>
    <row r="510" spans="1:10" ht="25.5">
      <c r="A510" s="1076"/>
      <c r="B510" s="1073"/>
      <c r="C510" s="116"/>
      <c r="D510" s="92"/>
      <c r="E510" s="94">
        <v>84</v>
      </c>
      <c r="F510" s="1048"/>
      <c r="G510" s="1075"/>
      <c r="H510" s="116" t="s">
        <v>992</v>
      </c>
      <c r="I510" s="336"/>
      <c r="J510" s="959" t="str">
        <f t="shared" si="10"/>
        <v/>
      </c>
    </row>
    <row r="511" spans="1:10" ht="38.25">
      <c r="A511" s="1076" t="s">
        <v>1001</v>
      </c>
      <c r="B511" s="1073"/>
      <c r="C511" s="116" t="s">
        <v>1002</v>
      </c>
      <c r="D511" s="92" t="s">
        <v>456</v>
      </c>
      <c r="E511" s="1077">
        <f>SUM(E512:E517)</f>
        <v>41</v>
      </c>
      <c r="F511" s="1048"/>
      <c r="G511" s="1075">
        <f>F511*E511</f>
        <v>0</v>
      </c>
      <c r="H511" s="116"/>
      <c r="I511" s="336"/>
      <c r="J511" s="959" t="str">
        <f t="shared" si="10"/>
        <v>CHYBNÁ CENA</v>
      </c>
    </row>
    <row r="512" spans="1:10" ht="25.5">
      <c r="A512" s="1076"/>
      <c r="B512" s="1073"/>
      <c r="C512" s="116"/>
      <c r="D512" s="92"/>
      <c r="E512" s="94">
        <v>0</v>
      </c>
      <c r="F512" s="1048"/>
      <c r="G512" s="1075"/>
      <c r="H512" s="116" t="s">
        <v>987</v>
      </c>
      <c r="I512" s="336"/>
      <c r="J512" s="959" t="str">
        <f t="shared" si="10"/>
        <v/>
      </c>
    </row>
    <row r="513" spans="1:10" ht="25.5">
      <c r="A513" s="1076"/>
      <c r="B513" s="1073"/>
      <c r="C513" s="116"/>
      <c r="D513" s="92"/>
      <c r="E513" s="94">
        <v>41</v>
      </c>
      <c r="F513" s="1048"/>
      <c r="G513" s="1075"/>
      <c r="H513" s="116" t="s">
        <v>988</v>
      </c>
      <c r="I513" s="336"/>
      <c r="J513" s="959" t="str">
        <f t="shared" si="10"/>
        <v/>
      </c>
    </row>
    <row r="514" spans="1:10" ht="25.5">
      <c r="A514" s="1076"/>
      <c r="B514" s="1073"/>
      <c r="C514" s="116"/>
      <c r="D514" s="92"/>
      <c r="E514" s="94">
        <v>0</v>
      </c>
      <c r="F514" s="1048"/>
      <c r="G514" s="1075"/>
      <c r="H514" s="116" t="s">
        <v>989</v>
      </c>
      <c r="I514" s="336"/>
      <c r="J514" s="959" t="str">
        <f t="shared" si="10"/>
        <v/>
      </c>
    </row>
    <row r="515" spans="1:10" ht="25.5">
      <c r="A515" s="1076"/>
      <c r="B515" s="1073"/>
      <c r="C515" s="116"/>
      <c r="D515" s="92"/>
      <c r="E515" s="94">
        <v>0</v>
      </c>
      <c r="F515" s="1048"/>
      <c r="G515" s="1075"/>
      <c r="H515" s="116" t="s">
        <v>990</v>
      </c>
      <c r="I515" s="336"/>
      <c r="J515" s="959" t="str">
        <f t="shared" si="10"/>
        <v/>
      </c>
    </row>
    <row r="516" spans="1:10" ht="25.5">
      <c r="A516" s="1076"/>
      <c r="B516" s="1073"/>
      <c r="C516" s="116"/>
      <c r="D516" s="92"/>
      <c r="E516" s="94">
        <v>0</v>
      </c>
      <c r="F516" s="1048"/>
      <c r="G516" s="1075"/>
      <c r="H516" s="116" t="s">
        <v>991</v>
      </c>
      <c r="I516" s="336"/>
      <c r="J516" s="959" t="str">
        <f t="shared" si="10"/>
        <v/>
      </c>
    </row>
    <row r="517" spans="1:10" ht="25.5">
      <c r="A517" s="1076"/>
      <c r="B517" s="1073"/>
      <c r="C517" s="116"/>
      <c r="D517" s="92"/>
      <c r="E517" s="94">
        <v>0</v>
      </c>
      <c r="F517" s="1048"/>
      <c r="G517" s="1075"/>
      <c r="H517" s="116" t="s">
        <v>992</v>
      </c>
      <c r="I517" s="336"/>
      <c r="J517" s="959" t="str">
        <f t="shared" si="10"/>
        <v/>
      </c>
    </row>
    <row r="518" spans="1:10" ht="38.25">
      <c r="A518" s="1076" t="s">
        <v>1003</v>
      </c>
      <c r="B518" s="1073"/>
      <c r="C518" s="116" t="s">
        <v>1004</v>
      </c>
      <c r="D518" s="92" t="s">
        <v>456</v>
      </c>
      <c r="E518" s="1077">
        <f>SUM(E519:E524)</f>
        <v>514</v>
      </c>
      <c r="F518" s="1048"/>
      <c r="G518" s="1075">
        <f>F518*E518</f>
        <v>0</v>
      </c>
      <c r="H518" s="116"/>
      <c r="I518" s="336"/>
      <c r="J518" s="959" t="str">
        <f aca="true" t="shared" si="11" ref="J518:J581">IF((ISBLANK(D518)),"",IF(G518&lt;=0,"CHYBNÁ CENA",""))</f>
        <v>CHYBNÁ CENA</v>
      </c>
    </row>
    <row r="519" spans="1:10" ht="25.5">
      <c r="A519" s="1076"/>
      <c r="B519" s="1073"/>
      <c r="C519" s="116"/>
      <c r="D519" s="92"/>
      <c r="E519" s="94">
        <v>0</v>
      </c>
      <c r="F519" s="1048"/>
      <c r="G519" s="1075"/>
      <c r="H519" s="116" t="s">
        <v>987</v>
      </c>
      <c r="I519" s="336"/>
      <c r="J519" s="959" t="str">
        <f t="shared" si="11"/>
        <v/>
      </c>
    </row>
    <row r="520" spans="1:10" ht="25.5">
      <c r="A520" s="1076"/>
      <c r="B520" s="1073"/>
      <c r="C520" s="116"/>
      <c r="D520" s="92"/>
      <c r="E520" s="94">
        <v>138</v>
      </c>
      <c r="F520" s="1048"/>
      <c r="G520" s="1075"/>
      <c r="H520" s="116" t="s">
        <v>988</v>
      </c>
      <c r="I520" s="336"/>
      <c r="J520" s="959" t="str">
        <f t="shared" si="11"/>
        <v/>
      </c>
    </row>
    <row r="521" spans="1:10" ht="25.5">
      <c r="A521" s="1076"/>
      <c r="B521" s="1073"/>
      <c r="C521" s="116"/>
      <c r="D521" s="92"/>
      <c r="E521" s="94">
        <v>168</v>
      </c>
      <c r="F521" s="1048"/>
      <c r="G521" s="1075"/>
      <c r="H521" s="116" t="s">
        <v>989</v>
      </c>
      <c r="I521" s="336"/>
      <c r="J521" s="959" t="str">
        <f t="shared" si="11"/>
        <v/>
      </c>
    </row>
    <row r="522" spans="1:10" ht="25.5">
      <c r="A522" s="1076"/>
      <c r="B522" s="1073"/>
      <c r="C522" s="116"/>
      <c r="D522" s="92"/>
      <c r="E522" s="94">
        <v>104</v>
      </c>
      <c r="F522" s="1048"/>
      <c r="G522" s="1075"/>
      <c r="H522" s="116" t="s">
        <v>990</v>
      </c>
      <c r="I522" s="336"/>
      <c r="J522" s="959" t="str">
        <f t="shared" si="11"/>
        <v/>
      </c>
    </row>
    <row r="523" spans="1:10" ht="25.5">
      <c r="A523" s="1076"/>
      <c r="B523" s="1073"/>
      <c r="C523" s="116"/>
      <c r="D523" s="92"/>
      <c r="E523" s="94">
        <v>104</v>
      </c>
      <c r="F523" s="1048"/>
      <c r="G523" s="1075"/>
      <c r="H523" s="116" t="s">
        <v>991</v>
      </c>
      <c r="I523" s="336"/>
      <c r="J523" s="959" t="str">
        <f t="shared" si="11"/>
        <v/>
      </c>
    </row>
    <row r="524" spans="1:10" ht="25.5">
      <c r="A524" s="1076"/>
      <c r="B524" s="1073"/>
      <c r="C524" s="116"/>
      <c r="D524" s="92"/>
      <c r="E524" s="94">
        <v>0</v>
      </c>
      <c r="F524" s="1048"/>
      <c r="G524" s="1075"/>
      <c r="H524" s="116" t="s">
        <v>992</v>
      </c>
      <c r="I524" s="336"/>
      <c r="J524" s="959" t="str">
        <f t="shared" si="11"/>
        <v/>
      </c>
    </row>
    <row r="525" spans="1:10" ht="63.75">
      <c r="A525" s="1076" t="s">
        <v>1005</v>
      </c>
      <c r="B525" s="1073"/>
      <c r="C525" s="116" t="s">
        <v>1006</v>
      </c>
      <c r="D525" s="92" t="s">
        <v>1627</v>
      </c>
      <c r="E525" s="1077">
        <f>SUM(E526:E531)</f>
        <v>75</v>
      </c>
      <c r="F525" s="1048"/>
      <c r="G525" s="1075">
        <f>F525*E525</f>
        <v>0</v>
      </c>
      <c r="H525" s="116"/>
      <c r="I525" s="336"/>
      <c r="J525" s="959" t="str">
        <f t="shared" si="11"/>
        <v>CHYBNÁ CENA</v>
      </c>
    </row>
    <row r="526" spans="1:10" ht="25.5">
      <c r="A526" s="1076"/>
      <c r="B526" s="1073"/>
      <c r="C526" s="116"/>
      <c r="D526" s="92"/>
      <c r="E526" s="94">
        <v>0</v>
      </c>
      <c r="F526" s="1048"/>
      <c r="G526" s="1075"/>
      <c r="H526" s="116" t="s">
        <v>330</v>
      </c>
      <c r="I526" s="336"/>
      <c r="J526" s="959" t="str">
        <f t="shared" si="11"/>
        <v/>
      </c>
    </row>
    <row r="527" spans="1:10" ht="25.5">
      <c r="A527" s="1076"/>
      <c r="B527" s="1073"/>
      <c r="C527" s="116"/>
      <c r="D527" s="92"/>
      <c r="E527" s="94">
        <v>36</v>
      </c>
      <c r="F527" s="1048"/>
      <c r="G527" s="1075"/>
      <c r="H527" s="116" t="s">
        <v>331</v>
      </c>
      <c r="I527" s="336"/>
      <c r="J527" s="959" t="str">
        <f t="shared" si="11"/>
        <v/>
      </c>
    </row>
    <row r="528" spans="1:10" ht="25.5">
      <c r="A528" s="1076"/>
      <c r="B528" s="1073"/>
      <c r="C528" s="116"/>
      <c r="D528" s="92"/>
      <c r="E528" s="94">
        <v>37</v>
      </c>
      <c r="F528" s="1048"/>
      <c r="G528" s="1075"/>
      <c r="H528" s="116" t="s">
        <v>332</v>
      </c>
      <c r="I528" s="336"/>
      <c r="J528" s="959" t="str">
        <f t="shared" si="11"/>
        <v/>
      </c>
    </row>
    <row r="529" spans="1:10" ht="25.5">
      <c r="A529" s="1076"/>
      <c r="B529" s="1073"/>
      <c r="C529" s="116"/>
      <c r="D529" s="92"/>
      <c r="E529" s="94">
        <v>0</v>
      </c>
      <c r="F529" s="1048"/>
      <c r="G529" s="1075"/>
      <c r="H529" s="116" t="s">
        <v>333</v>
      </c>
      <c r="I529" s="336"/>
      <c r="J529" s="959" t="str">
        <f t="shared" si="11"/>
        <v/>
      </c>
    </row>
    <row r="530" spans="1:10" ht="25.5">
      <c r="A530" s="1076"/>
      <c r="B530" s="1073"/>
      <c r="C530" s="116"/>
      <c r="D530" s="92"/>
      <c r="E530" s="94">
        <v>2</v>
      </c>
      <c r="F530" s="1048"/>
      <c r="G530" s="1075"/>
      <c r="H530" s="116" t="s">
        <v>334</v>
      </c>
      <c r="I530" s="336"/>
      <c r="J530" s="959" t="str">
        <f t="shared" si="11"/>
        <v/>
      </c>
    </row>
    <row r="531" spans="1:10" ht="25.5">
      <c r="A531" s="1076"/>
      <c r="B531" s="1073"/>
      <c r="C531" s="116"/>
      <c r="D531" s="92"/>
      <c r="E531" s="94">
        <v>0</v>
      </c>
      <c r="F531" s="1048"/>
      <c r="G531" s="1075"/>
      <c r="H531" s="116" t="s">
        <v>335</v>
      </c>
      <c r="I531" s="336"/>
      <c r="J531" s="959" t="str">
        <f t="shared" si="11"/>
        <v/>
      </c>
    </row>
    <row r="532" spans="1:10" ht="25.5">
      <c r="A532" s="1076" t="s">
        <v>1007</v>
      </c>
      <c r="B532" s="1073"/>
      <c r="C532" s="116" t="s">
        <v>1008</v>
      </c>
      <c r="D532" s="92" t="s">
        <v>456</v>
      </c>
      <c r="E532" s="1077">
        <f>SUM(E533:E538)</f>
        <v>158</v>
      </c>
      <c r="F532" s="1048"/>
      <c r="G532" s="1075">
        <f>F532*E532</f>
        <v>0</v>
      </c>
      <c r="H532" s="116"/>
      <c r="I532" s="336"/>
      <c r="J532" s="959" t="str">
        <f t="shared" si="11"/>
        <v>CHYBNÁ CENA</v>
      </c>
    </row>
    <row r="533" spans="1:10" ht="25.5">
      <c r="A533" s="1076"/>
      <c r="B533" s="1073"/>
      <c r="C533" s="116"/>
      <c r="D533" s="92"/>
      <c r="E533" s="94">
        <v>0</v>
      </c>
      <c r="F533" s="1048"/>
      <c r="G533" s="1075"/>
      <c r="H533" s="116" t="s">
        <v>987</v>
      </c>
      <c r="I533" s="336"/>
      <c r="J533" s="959" t="str">
        <f t="shared" si="11"/>
        <v/>
      </c>
    </row>
    <row r="534" spans="1:10" ht="25.5">
      <c r="A534" s="1076"/>
      <c r="B534" s="1073"/>
      <c r="C534" s="116"/>
      <c r="D534" s="92"/>
      <c r="E534" s="94">
        <v>70</v>
      </c>
      <c r="F534" s="1048"/>
      <c r="G534" s="1075"/>
      <c r="H534" s="116" t="s">
        <v>988</v>
      </c>
      <c r="I534" s="336"/>
      <c r="J534" s="959" t="str">
        <f t="shared" si="11"/>
        <v/>
      </c>
    </row>
    <row r="535" spans="1:10" ht="25.5">
      <c r="A535" s="1076"/>
      <c r="B535" s="1073"/>
      <c r="C535" s="116"/>
      <c r="D535" s="92"/>
      <c r="E535" s="94">
        <v>84</v>
      </c>
      <c r="F535" s="1048"/>
      <c r="G535" s="1075"/>
      <c r="H535" s="116" t="s">
        <v>989</v>
      </c>
      <c r="I535" s="336"/>
      <c r="J535" s="959" t="str">
        <f t="shared" si="11"/>
        <v/>
      </c>
    </row>
    <row r="536" spans="1:10" ht="25.5">
      <c r="A536" s="1076"/>
      <c r="B536" s="1073"/>
      <c r="C536" s="116"/>
      <c r="D536" s="92"/>
      <c r="E536" s="94">
        <v>0</v>
      </c>
      <c r="F536" s="1048"/>
      <c r="G536" s="1075"/>
      <c r="H536" s="116" t="s">
        <v>990</v>
      </c>
      <c r="I536" s="336"/>
      <c r="J536" s="959" t="str">
        <f t="shared" si="11"/>
        <v/>
      </c>
    </row>
    <row r="537" spans="1:10" ht="25.5">
      <c r="A537" s="1076"/>
      <c r="B537" s="1073"/>
      <c r="C537" s="116"/>
      <c r="D537" s="92"/>
      <c r="E537" s="94">
        <v>4</v>
      </c>
      <c r="F537" s="1048"/>
      <c r="G537" s="1075"/>
      <c r="H537" s="116" t="s">
        <v>991</v>
      </c>
      <c r="I537" s="336"/>
      <c r="J537" s="959" t="str">
        <f t="shared" si="11"/>
        <v/>
      </c>
    </row>
    <row r="538" spans="1:10" ht="25.5">
      <c r="A538" s="1076"/>
      <c r="B538" s="1073"/>
      <c r="C538" s="116"/>
      <c r="D538" s="92"/>
      <c r="E538" s="94">
        <v>0</v>
      </c>
      <c r="F538" s="1048"/>
      <c r="G538" s="1075"/>
      <c r="H538" s="116" t="s">
        <v>992</v>
      </c>
      <c r="I538" s="336"/>
      <c r="J538" s="959" t="str">
        <f t="shared" si="11"/>
        <v/>
      </c>
    </row>
    <row r="539" spans="1:10" ht="25.5">
      <c r="A539" s="1076" t="s">
        <v>1009</v>
      </c>
      <c r="B539" s="1073"/>
      <c r="C539" s="116" t="s">
        <v>1010</v>
      </c>
      <c r="D539" s="92" t="s">
        <v>456</v>
      </c>
      <c r="E539" s="1077">
        <f>SUM(E540:E545)</f>
        <v>580</v>
      </c>
      <c r="F539" s="1048"/>
      <c r="G539" s="1075">
        <f>F539*E539</f>
        <v>0</v>
      </c>
      <c r="H539" s="116"/>
      <c r="I539" s="336"/>
      <c r="J539" s="959" t="str">
        <f t="shared" si="11"/>
        <v>CHYBNÁ CENA</v>
      </c>
    </row>
    <row r="540" spans="1:10" ht="25.5">
      <c r="A540" s="1076"/>
      <c r="B540" s="1073"/>
      <c r="C540" s="116"/>
      <c r="D540" s="92"/>
      <c r="E540" s="94">
        <v>23</v>
      </c>
      <c r="F540" s="1048"/>
      <c r="G540" s="1075"/>
      <c r="H540" s="116" t="s">
        <v>987</v>
      </c>
      <c r="I540" s="336"/>
      <c r="J540" s="959" t="str">
        <f t="shared" si="11"/>
        <v/>
      </c>
    </row>
    <row r="541" spans="1:10" ht="25.5">
      <c r="A541" s="1076"/>
      <c r="B541" s="1073"/>
      <c r="C541" s="116"/>
      <c r="D541" s="92"/>
      <c r="E541" s="94">
        <v>136</v>
      </c>
      <c r="F541" s="1048"/>
      <c r="G541" s="1075"/>
      <c r="H541" s="116" t="s">
        <v>988</v>
      </c>
      <c r="I541" s="336"/>
      <c r="J541" s="959" t="str">
        <f t="shared" si="11"/>
        <v/>
      </c>
    </row>
    <row r="542" spans="1:10" ht="25.5">
      <c r="A542" s="1076"/>
      <c r="B542" s="1073"/>
      <c r="C542" s="116"/>
      <c r="D542" s="92"/>
      <c r="E542" s="94">
        <v>148</v>
      </c>
      <c r="F542" s="1048"/>
      <c r="G542" s="1075"/>
      <c r="H542" s="116" t="s">
        <v>989</v>
      </c>
      <c r="I542" s="336"/>
      <c r="J542" s="959" t="str">
        <f t="shared" si="11"/>
        <v/>
      </c>
    </row>
    <row r="543" spans="1:10" ht="25.5">
      <c r="A543" s="1076"/>
      <c r="B543" s="1073"/>
      <c r="C543" s="116"/>
      <c r="D543" s="92"/>
      <c r="E543" s="94">
        <v>133</v>
      </c>
      <c r="F543" s="1048"/>
      <c r="G543" s="1075"/>
      <c r="H543" s="116" t="s">
        <v>990</v>
      </c>
      <c r="I543" s="336"/>
      <c r="J543" s="959" t="str">
        <f t="shared" si="11"/>
        <v/>
      </c>
    </row>
    <row r="544" spans="1:10" ht="25.5">
      <c r="A544" s="1076"/>
      <c r="B544" s="1073"/>
      <c r="C544" s="116"/>
      <c r="D544" s="92"/>
      <c r="E544" s="94">
        <v>137</v>
      </c>
      <c r="F544" s="1048"/>
      <c r="G544" s="1075"/>
      <c r="H544" s="116" t="s">
        <v>991</v>
      </c>
      <c r="I544" s="336"/>
      <c r="J544" s="959" t="str">
        <f t="shared" si="11"/>
        <v/>
      </c>
    </row>
    <row r="545" spans="1:10" ht="25.5">
      <c r="A545" s="1076"/>
      <c r="B545" s="1073"/>
      <c r="C545" s="116"/>
      <c r="D545" s="92"/>
      <c r="E545" s="94">
        <v>3</v>
      </c>
      <c r="F545" s="1048"/>
      <c r="G545" s="1075"/>
      <c r="H545" s="116" t="s">
        <v>992</v>
      </c>
      <c r="I545" s="336"/>
      <c r="J545" s="959" t="str">
        <f t="shared" si="11"/>
        <v/>
      </c>
    </row>
    <row r="546" spans="1:10" ht="63.75">
      <c r="A546" s="1076" t="s">
        <v>1011</v>
      </c>
      <c r="B546" s="1073"/>
      <c r="C546" s="116" t="s">
        <v>1012</v>
      </c>
      <c r="D546" s="92" t="s">
        <v>1627</v>
      </c>
      <c r="E546" s="1077">
        <f>SUM(E547:E552)</f>
        <v>12</v>
      </c>
      <c r="F546" s="1048"/>
      <c r="G546" s="1075">
        <f>F546*E546</f>
        <v>0</v>
      </c>
      <c r="H546" s="116"/>
      <c r="I546" s="336"/>
      <c r="J546" s="959" t="str">
        <f t="shared" si="11"/>
        <v>CHYBNÁ CENA</v>
      </c>
    </row>
    <row r="547" spans="1:10" ht="25.5">
      <c r="A547" s="1076"/>
      <c r="B547" s="1073"/>
      <c r="C547" s="116"/>
      <c r="D547" s="92"/>
      <c r="E547" s="94">
        <v>0</v>
      </c>
      <c r="F547" s="1048"/>
      <c r="G547" s="1075"/>
      <c r="H547" s="116" t="s">
        <v>330</v>
      </c>
      <c r="I547" s="336"/>
      <c r="J547" s="959" t="str">
        <f t="shared" si="11"/>
        <v/>
      </c>
    </row>
    <row r="548" spans="1:10" ht="25.5">
      <c r="A548" s="1076"/>
      <c r="B548" s="1073"/>
      <c r="C548" s="116"/>
      <c r="D548" s="92"/>
      <c r="E548" s="94">
        <v>12</v>
      </c>
      <c r="F548" s="1048"/>
      <c r="G548" s="1075"/>
      <c r="H548" s="116" t="s">
        <v>331</v>
      </c>
      <c r="I548" s="336"/>
      <c r="J548" s="959" t="str">
        <f t="shared" si="11"/>
        <v/>
      </c>
    </row>
    <row r="549" spans="1:10" ht="25.5">
      <c r="A549" s="1076"/>
      <c r="B549" s="1073"/>
      <c r="C549" s="116"/>
      <c r="D549" s="92"/>
      <c r="E549" s="94">
        <v>0</v>
      </c>
      <c r="F549" s="1048"/>
      <c r="G549" s="1075"/>
      <c r="H549" s="116" t="s">
        <v>332</v>
      </c>
      <c r="I549" s="336"/>
      <c r="J549" s="959" t="str">
        <f t="shared" si="11"/>
        <v/>
      </c>
    </row>
    <row r="550" spans="1:10" ht="25.5">
      <c r="A550" s="1076"/>
      <c r="B550" s="1073"/>
      <c r="C550" s="116"/>
      <c r="D550" s="92"/>
      <c r="E550" s="94">
        <v>0</v>
      </c>
      <c r="F550" s="1048"/>
      <c r="G550" s="1075"/>
      <c r="H550" s="116" t="s">
        <v>333</v>
      </c>
      <c r="I550" s="336"/>
      <c r="J550" s="959" t="str">
        <f t="shared" si="11"/>
        <v/>
      </c>
    </row>
    <row r="551" spans="1:10" ht="25.5">
      <c r="A551" s="1076"/>
      <c r="B551" s="1073"/>
      <c r="C551" s="116"/>
      <c r="D551" s="92"/>
      <c r="E551" s="94">
        <v>0</v>
      </c>
      <c r="F551" s="1048"/>
      <c r="G551" s="1075"/>
      <c r="H551" s="116" t="s">
        <v>334</v>
      </c>
      <c r="I551" s="336"/>
      <c r="J551" s="959" t="str">
        <f t="shared" si="11"/>
        <v/>
      </c>
    </row>
    <row r="552" spans="1:10" ht="25.5">
      <c r="A552" s="1076"/>
      <c r="B552" s="1073"/>
      <c r="C552" s="116"/>
      <c r="D552" s="92"/>
      <c r="E552" s="94">
        <v>0</v>
      </c>
      <c r="F552" s="1048"/>
      <c r="G552" s="1075"/>
      <c r="H552" s="116" t="s">
        <v>335</v>
      </c>
      <c r="I552" s="336"/>
      <c r="J552" s="959" t="str">
        <f t="shared" si="11"/>
        <v/>
      </c>
    </row>
    <row r="553" spans="1:10" ht="25.5">
      <c r="A553" s="1076" t="s">
        <v>1013</v>
      </c>
      <c r="B553" s="1073"/>
      <c r="C553" s="116" t="s">
        <v>1014</v>
      </c>
      <c r="D553" s="92"/>
      <c r="E553" s="94"/>
      <c r="F553" s="1048"/>
      <c r="G553" s="1075"/>
      <c r="H553" s="116"/>
      <c r="I553" s="336"/>
      <c r="J553" s="959" t="str">
        <f t="shared" si="11"/>
        <v/>
      </c>
    </row>
    <row r="554" spans="1:10" ht="51">
      <c r="A554" s="1076"/>
      <c r="B554" s="1073"/>
      <c r="C554" s="116"/>
      <c r="D554" s="92" t="s">
        <v>456</v>
      </c>
      <c r="E554" s="1077">
        <v>122</v>
      </c>
      <c r="F554" s="1048"/>
      <c r="G554" s="1075">
        <f>F554*E554</f>
        <v>0</v>
      </c>
      <c r="H554" s="116" t="s">
        <v>1015</v>
      </c>
      <c r="I554" s="336"/>
      <c r="J554" s="959" t="str">
        <f t="shared" si="11"/>
        <v>CHYBNÁ CENA</v>
      </c>
    </row>
    <row r="555" spans="1:10" ht="12.75">
      <c r="A555" s="1076" t="s">
        <v>1016</v>
      </c>
      <c r="B555" s="1073"/>
      <c r="C555" s="116" t="s">
        <v>1017</v>
      </c>
      <c r="D555" s="92"/>
      <c r="E555" s="94"/>
      <c r="F555" s="1048"/>
      <c r="G555" s="1075"/>
      <c r="H555" s="116"/>
      <c r="I555" s="336"/>
      <c r="J555" s="959" t="str">
        <f t="shared" si="11"/>
        <v/>
      </c>
    </row>
    <row r="556" spans="1:10" ht="51">
      <c r="A556" s="1076"/>
      <c r="B556" s="1073"/>
      <c r="C556" s="116"/>
      <c r="D556" s="92" t="s">
        <v>456</v>
      </c>
      <c r="E556" s="1077">
        <v>1787</v>
      </c>
      <c r="F556" s="1048"/>
      <c r="G556" s="1075">
        <f>F556*E556</f>
        <v>0</v>
      </c>
      <c r="H556" s="116" t="s">
        <v>1015</v>
      </c>
      <c r="I556" s="336"/>
      <c r="J556" s="959" t="str">
        <f t="shared" si="11"/>
        <v>CHYBNÁ CENA</v>
      </c>
    </row>
    <row r="557" spans="1:10" ht="12.75">
      <c r="A557" s="1076" t="s">
        <v>1018</v>
      </c>
      <c r="B557" s="1073"/>
      <c r="C557" s="116" t="s">
        <v>1019</v>
      </c>
      <c r="D557" s="92"/>
      <c r="E557" s="94"/>
      <c r="F557" s="1048"/>
      <c r="G557" s="1075"/>
      <c r="H557" s="116"/>
      <c r="I557" s="336"/>
      <c r="J557" s="959" t="str">
        <f t="shared" si="11"/>
        <v/>
      </c>
    </row>
    <row r="558" spans="1:10" ht="51">
      <c r="A558" s="1076"/>
      <c r="B558" s="1073"/>
      <c r="C558" s="116"/>
      <c r="D558" s="92" t="s">
        <v>456</v>
      </c>
      <c r="E558" s="1077">
        <v>3264</v>
      </c>
      <c r="F558" s="1048"/>
      <c r="G558" s="1075">
        <f>F558*E558</f>
        <v>0</v>
      </c>
      <c r="H558" s="116" t="s">
        <v>1015</v>
      </c>
      <c r="I558" s="336"/>
      <c r="J558" s="959" t="str">
        <f t="shared" si="11"/>
        <v>CHYBNÁ CENA</v>
      </c>
    </row>
    <row r="559" spans="1:10" ht="12.75">
      <c r="A559" s="1076" t="s">
        <v>1020</v>
      </c>
      <c r="B559" s="1073"/>
      <c r="C559" s="116" t="s">
        <v>2098</v>
      </c>
      <c r="D559" s="92"/>
      <c r="E559" s="94"/>
      <c r="F559" s="1048"/>
      <c r="G559" s="1075"/>
      <c r="H559" s="116"/>
      <c r="I559" s="336"/>
      <c r="J559" s="959" t="str">
        <f t="shared" si="11"/>
        <v/>
      </c>
    </row>
    <row r="560" spans="1:10" ht="12.75">
      <c r="A560" s="1076" t="s">
        <v>1021</v>
      </c>
      <c r="B560" s="1073"/>
      <c r="C560" s="116" t="s">
        <v>2098</v>
      </c>
      <c r="D560" s="92"/>
      <c r="E560" s="94"/>
      <c r="F560" s="1048"/>
      <c r="G560" s="1075"/>
      <c r="H560" s="116"/>
      <c r="I560" s="336"/>
      <c r="J560" s="959" t="str">
        <f t="shared" si="11"/>
        <v/>
      </c>
    </row>
    <row r="561" spans="1:10" ht="25.5">
      <c r="A561" s="1076" t="s">
        <v>1022</v>
      </c>
      <c r="B561" s="1073"/>
      <c r="C561" s="116" t="s">
        <v>1023</v>
      </c>
      <c r="D561" s="92"/>
      <c r="E561" s="94"/>
      <c r="F561" s="1048"/>
      <c r="G561" s="1075"/>
      <c r="H561" s="116"/>
      <c r="I561" s="336"/>
      <c r="J561" s="959" t="str">
        <f t="shared" si="11"/>
        <v/>
      </c>
    </row>
    <row r="562" spans="1:10" ht="38.25">
      <c r="A562" s="1076"/>
      <c r="B562" s="1073"/>
      <c r="C562" s="116"/>
      <c r="D562" s="92" t="s">
        <v>1627</v>
      </c>
      <c r="E562" s="1077">
        <v>15840</v>
      </c>
      <c r="F562" s="1048"/>
      <c r="G562" s="1075">
        <f>F562*E562</f>
        <v>0</v>
      </c>
      <c r="H562" s="116" t="s">
        <v>1024</v>
      </c>
      <c r="I562" s="336"/>
      <c r="J562" s="959" t="str">
        <f t="shared" si="11"/>
        <v>CHYBNÁ CENA</v>
      </c>
    </row>
    <row r="563" spans="1:10" ht="25.5">
      <c r="A563" s="1076" t="s">
        <v>1025</v>
      </c>
      <c r="B563" s="1073"/>
      <c r="C563" s="116" t="s">
        <v>1026</v>
      </c>
      <c r="D563" s="92" t="s">
        <v>1627</v>
      </c>
      <c r="E563" s="1077">
        <f>SUM(E564:E569)</f>
        <v>12</v>
      </c>
      <c r="F563" s="1048"/>
      <c r="G563" s="1075">
        <f>F563*E563</f>
        <v>0</v>
      </c>
      <c r="H563" s="116"/>
      <c r="I563" s="336"/>
      <c r="J563" s="959" t="str">
        <f t="shared" si="11"/>
        <v>CHYBNÁ CENA</v>
      </c>
    </row>
    <row r="564" spans="1:10" ht="25.5">
      <c r="A564" s="1076"/>
      <c r="B564" s="1073"/>
      <c r="C564" s="116"/>
      <c r="D564" s="92"/>
      <c r="E564" s="94">
        <v>2</v>
      </c>
      <c r="F564" s="1048"/>
      <c r="G564" s="1075"/>
      <c r="H564" s="116" t="s">
        <v>1027</v>
      </c>
      <c r="I564" s="336"/>
      <c r="J564" s="959" t="str">
        <f t="shared" si="11"/>
        <v/>
      </c>
    </row>
    <row r="565" spans="1:10" ht="25.5">
      <c r="A565" s="1076"/>
      <c r="B565" s="1073"/>
      <c r="C565" s="116"/>
      <c r="D565" s="92"/>
      <c r="E565" s="94">
        <v>2</v>
      </c>
      <c r="F565" s="1048"/>
      <c r="G565" s="1075"/>
      <c r="H565" s="116" t="s">
        <v>1028</v>
      </c>
      <c r="I565" s="336"/>
      <c r="J565" s="959" t="str">
        <f t="shared" si="11"/>
        <v/>
      </c>
    </row>
    <row r="566" spans="1:10" ht="25.5">
      <c r="A566" s="1076"/>
      <c r="B566" s="1073"/>
      <c r="C566" s="116"/>
      <c r="D566" s="92"/>
      <c r="E566" s="94">
        <v>2</v>
      </c>
      <c r="F566" s="1048"/>
      <c r="G566" s="1075"/>
      <c r="H566" s="116" t="s">
        <v>1172</v>
      </c>
      <c r="I566" s="336"/>
      <c r="J566" s="959" t="str">
        <f t="shared" si="11"/>
        <v/>
      </c>
    </row>
    <row r="567" spans="1:10" ht="25.5">
      <c r="A567" s="1076"/>
      <c r="B567" s="1073"/>
      <c r="C567" s="116"/>
      <c r="D567" s="92"/>
      <c r="E567" s="94">
        <v>2</v>
      </c>
      <c r="F567" s="1048"/>
      <c r="G567" s="1075"/>
      <c r="H567" s="116" t="s">
        <v>1173</v>
      </c>
      <c r="I567" s="336"/>
      <c r="J567" s="959" t="str">
        <f t="shared" si="11"/>
        <v/>
      </c>
    </row>
    <row r="568" spans="1:10" ht="25.5">
      <c r="A568" s="1076"/>
      <c r="B568" s="1073"/>
      <c r="C568" s="116"/>
      <c r="D568" s="92"/>
      <c r="E568" s="94">
        <v>2</v>
      </c>
      <c r="F568" s="1048"/>
      <c r="G568" s="1075"/>
      <c r="H568" s="116" t="s">
        <v>1174</v>
      </c>
      <c r="I568" s="336"/>
      <c r="J568" s="959" t="str">
        <f t="shared" si="11"/>
        <v/>
      </c>
    </row>
    <row r="569" spans="1:10" ht="25.5">
      <c r="A569" s="1076"/>
      <c r="B569" s="1073"/>
      <c r="C569" s="116"/>
      <c r="D569" s="92"/>
      <c r="E569" s="94">
        <v>2</v>
      </c>
      <c r="F569" s="1048"/>
      <c r="G569" s="1075"/>
      <c r="H569" s="116" t="s">
        <v>1175</v>
      </c>
      <c r="I569" s="336"/>
      <c r="J569" s="959" t="str">
        <f t="shared" si="11"/>
        <v/>
      </c>
    </row>
    <row r="570" spans="1:10" ht="25.5">
      <c r="A570" s="1076" t="s">
        <v>1176</v>
      </c>
      <c r="B570" s="1073"/>
      <c r="C570" s="116" t="s">
        <v>1177</v>
      </c>
      <c r="D570" s="92"/>
      <c r="E570" s="94"/>
      <c r="F570" s="1048"/>
      <c r="G570" s="1075"/>
      <c r="H570" s="116"/>
      <c r="I570" s="336"/>
      <c r="J570" s="959" t="str">
        <f t="shared" si="11"/>
        <v/>
      </c>
    </row>
    <row r="571" spans="1:10" ht="12.75">
      <c r="A571" s="1076" t="s">
        <v>1178</v>
      </c>
      <c r="B571" s="1073"/>
      <c r="C571" s="116" t="s">
        <v>2098</v>
      </c>
      <c r="D571" s="92"/>
      <c r="E571" s="94"/>
      <c r="F571" s="1048"/>
      <c r="G571" s="1075"/>
      <c r="H571" s="116"/>
      <c r="I571" s="336"/>
      <c r="J571" s="959" t="str">
        <f t="shared" si="11"/>
        <v/>
      </c>
    </row>
    <row r="572" spans="1:10" ht="38.25">
      <c r="A572" s="1076" t="s">
        <v>1179</v>
      </c>
      <c r="B572" s="1073"/>
      <c r="C572" s="116" t="s">
        <v>1180</v>
      </c>
      <c r="D572" s="92"/>
      <c r="E572" s="94"/>
      <c r="F572" s="1048"/>
      <c r="G572" s="1075"/>
      <c r="H572" s="116"/>
      <c r="I572" s="336"/>
      <c r="J572" s="959" t="str">
        <f t="shared" si="11"/>
        <v/>
      </c>
    </row>
    <row r="573" spans="1:10" ht="51">
      <c r="A573" s="1076"/>
      <c r="B573" s="1073"/>
      <c r="C573" s="116"/>
      <c r="D573" s="92" t="s">
        <v>456</v>
      </c>
      <c r="E573" s="1077">
        <v>54</v>
      </c>
      <c r="F573" s="1048"/>
      <c r="G573" s="1075">
        <f>F573*E573</f>
        <v>0</v>
      </c>
      <c r="H573" s="116" t="s">
        <v>1181</v>
      </c>
      <c r="I573" s="336"/>
      <c r="J573" s="959" t="str">
        <f t="shared" si="11"/>
        <v>CHYBNÁ CENA</v>
      </c>
    </row>
    <row r="574" spans="1:10" ht="25.5">
      <c r="A574" s="1076" t="s">
        <v>1182</v>
      </c>
      <c r="B574" s="1073"/>
      <c r="C574" s="116" t="s">
        <v>1183</v>
      </c>
      <c r="D574" s="92"/>
      <c r="E574" s="1077"/>
      <c r="F574" s="1048"/>
      <c r="G574" s="1075"/>
      <c r="H574" s="116"/>
      <c r="I574" s="336"/>
      <c r="J574" s="959" t="str">
        <f t="shared" si="11"/>
        <v/>
      </c>
    </row>
    <row r="575" spans="1:10" ht="51">
      <c r="A575" s="1076"/>
      <c r="B575" s="1073"/>
      <c r="C575" s="116"/>
      <c r="D575" s="92" t="s">
        <v>456</v>
      </c>
      <c r="E575" s="1077">
        <v>54</v>
      </c>
      <c r="F575" s="1048"/>
      <c r="G575" s="1075">
        <f>F575*E575</f>
        <v>0</v>
      </c>
      <c r="H575" s="116" t="s">
        <v>1181</v>
      </c>
      <c r="I575" s="336"/>
      <c r="J575" s="959" t="str">
        <f t="shared" si="11"/>
        <v>CHYBNÁ CENA</v>
      </c>
    </row>
    <row r="576" spans="1:10" ht="12.75">
      <c r="A576" s="1076" t="s">
        <v>1184</v>
      </c>
      <c r="B576" s="1073"/>
      <c r="C576" s="116" t="s">
        <v>1185</v>
      </c>
      <c r="D576" s="92"/>
      <c r="E576" s="1077"/>
      <c r="F576" s="1048"/>
      <c r="G576" s="1075"/>
      <c r="H576" s="116"/>
      <c r="I576" s="336"/>
      <c r="J576" s="959" t="str">
        <f t="shared" si="11"/>
        <v/>
      </c>
    </row>
    <row r="577" spans="1:10" ht="51">
      <c r="A577" s="1076"/>
      <c r="B577" s="1073"/>
      <c r="C577" s="116"/>
      <c r="D577" s="92" t="s">
        <v>1627</v>
      </c>
      <c r="E577" s="1077">
        <v>6850</v>
      </c>
      <c r="F577" s="1048"/>
      <c r="G577" s="1075">
        <f>F577*E577</f>
        <v>0</v>
      </c>
      <c r="H577" s="116" t="s">
        <v>1186</v>
      </c>
      <c r="I577" s="336"/>
      <c r="J577" s="959" t="str">
        <f t="shared" si="11"/>
        <v>CHYBNÁ CENA</v>
      </c>
    </row>
    <row r="578" spans="1:10" ht="25.5">
      <c r="A578" s="1076" t="s">
        <v>1187</v>
      </c>
      <c r="B578" s="1073"/>
      <c r="C578" s="116" t="s">
        <v>1188</v>
      </c>
      <c r="D578" s="92"/>
      <c r="E578" s="1077"/>
      <c r="F578" s="1048"/>
      <c r="G578" s="1075"/>
      <c r="H578" s="116"/>
      <c r="I578" s="336"/>
      <c r="J578" s="959" t="str">
        <f t="shared" si="11"/>
        <v/>
      </c>
    </row>
    <row r="579" spans="1:10" ht="51">
      <c r="A579" s="1076"/>
      <c r="B579" s="1073"/>
      <c r="C579" s="116"/>
      <c r="D579" s="92" t="s">
        <v>456</v>
      </c>
      <c r="E579" s="1077">
        <v>1628</v>
      </c>
      <c r="F579" s="1048"/>
      <c r="G579" s="1075">
        <f>F579*E579</f>
        <v>0</v>
      </c>
      <c r="H579" s="116" t="s">
        <v>1015</v>
      </c>
      <c r="I579" s="336"/>
      <c r="J579" s="959" t="str">
        <f t="shared" si="11"/>
        <v>CHYBNÁ CENA</v>
      </c>
    </row>
    <row r="580" spans="1:10" ht="12.75">
      <c r="A580" s="1076"/>
      <c r="B580" s="1073"/>
      <c r="C580" s="116"/>
      <c r="D580" s="92"/>
      <c r="E580" s="94"/>
      <c r="F580" s="1048"/>
      <c r="G580" s="1075"/>
      <c r="H580" s="116"/>
      <c r="I580" s="336"/>
      <c r="J580" s="959" t="str">
        <f t="shared" si="11"/>
        <v/>
      </c>
    </row>
    <row r="581" spans="1:10" ht="25.5">
      <c r="A581" s="1072" t="s">
        <v>1189</v>
      </c>
      <c r="B581" s="1073"/>
      <c r="C581" s="1074" t="s">
        <v>1190</v>
      </c>
      <c r="D581" s="92"/>
      <c r="E581" s="94"/>
      <c r="F581" s="1048"/>
      <c r="G581" s="1075"/>
      <c r="H581" s="116"/>
      <c r="I581" s="336"/>
      <c r="J581" s="959" t="str">
        <f t="shared" si="11"/>
        <v/>
      </c>
    </row>
    <row r="582" spans="1:10" ht="12.75">
      <c r="A582" s="1076" t="s">
        <v>1191</v>
      </c>
      <c r="B582" s="1073"/>
      <c r="C582" s="116" t="s">
        <v>1192</v>
      </c>
      <c r="D582" s="92" t="s">
        <v>456</v>
      </c>
      <c r="E582" s="1077">
        <v>760</v>
      </c>
      <c r="F582" s="1048"/>
      <c r="G582" s="1075">
        <f aca="true" t="shared" si="12" ref="G582:G621">F582*E582</f>
        <v>0</v>
      </c>
      <c r="H582" s="116"/>
      <c r="I582" s="336"/>
      <c r="J582" s="959" t="str">
        <f aca="true" t="shared" si="13" ref="J582:J629">IF((ISBLANK(D582)),"",IF(G582&lt;=0,"CHYBNÁ CENA",""))</f>
        <v>CHYBNÁ CENA</v>
      </c>
    </row>
    <row r="583" spans="1:10" ht="25.5">
      <c r="A583" s="1076" t="s">
        <v>1193</v>
      </c>
      <c r="B583" s="1073"/>
      <c r="C583" s="116" t="s">
        <v>1194</v>
      </c>
      <c r="D583" s="92" t="s">
        <v>1627</v>
      </c>
      <c r="E583" s="1077">
        <v>233</v>
      </c>
      <c r="F583" s="1048"/>
      <c r="G583" s="1075">
        <f t="shared" si="12"/>
        <v>0</v>
      </c>
      <c r="H583" s="116"/>
      <c r="I583" s="336"/>
      <c r="J583" s="959" t="str">
        <f t="shared" si="13"/>
        <v>CHYBNÁ CENA</v>
      </c>
    </row>
    <row r="584" spans="1:10" ht="12.75">
      <c r="A584" s="1076" t="s">
        <v>1195</v>
      </c>
      <c r="B584" s="1073"/>
      <c r="C584" s="116" t="s">
        <v>1196</v>
      </c>
      <c r="D584" s="92" t="s">
        <v>456</v>
      </c>
      <c r="E584" s="1077">
        <v>195</v>
      </c>
      <c r="F584" s="1048"/>
      <c r="G584" s="1075">
        <f t="shared" si="12"/>
        <v>0</v>
      </c>
      <c r="H584" s="116"/>
      <c r="I584" s="336"/>
      <c r="J584" s="959" t="str">
        <f t="shared" si="13"/>
        <v>CHYBNÁ CENA</v>
      </c>
    </row>
    <row r="585" spans="1:10" ht="25.5">
      <c r="A585" s="1076" t="s">
        <v>1197</v>
      </c>
      <c r="B585" s="1073"/>
      <c r="C585" s="116" t="s">
        <v>1198</v>
      </c>
      <c r="D585" s="92" t="s">
        <v>1627</v>
      </c>
      <c r="E585" s="1077">
        <v>20</v>
      </c>
      <c r="F585" s="1048"/>
      <c r="G585" s="1075">
        <f t="shared" si="12"/>
        <v>0</v>
      </c>
      <c r="H585" s="116"/>
      <c r="I585" s="336"/>
      <c r="J585" s="959" t="str">
        <f t="shared" si="13"/>
        <v>CHYBNÁ CENA</v>
      </c>
    </row>
    <row r="586" spans="1:10" ht="12.75">
      <c r="A586" s="1076" t="s">
        <v>1199</v>
      </c>
      <c r="B586" s="1073"/>
      <c r="C586" s="116" t="s">
        <v>1200</v>
      </c>
      <c r="D586" s="92" t="s">
        <v>1627</v>
      </c>
      <c r="E586" s="1077">
        <v>140</v>
      </c>
      <c r="F586" s="1048"/>
      <c r="G586" s="1075">
        <f t="shared" si="12"/>
        <v>0</v>
      </c>
      <c r="H586" s="116"/>
      <c r="I586" s="336"/>
      <c r="J586" s="959" t="str">
        <f t="shared" si="13"/>
        <v>CHYBNÁ CENA</v>
      </c>
    </row>
    <row r="587" spans="1:10" ht="12.75">
      <c r="A587" s="1076" t="s">
        <v>1201</v>
      </c>
      <c r="B587" s="1073"/>
      <c r="C587" s="116" t="s">
        <v>1202</v>
      </c>
      <c r="D587" s="92" t="s">
        <v>1627</v>
      </c>
      <c r="E587" s="1077">
        <v>2</v>
      </c>
      <c r="F587" s="1048"/>
      <c r="G587" s="1075">
        <f>F587*E587</f>
        <v>0</v>
      </c>
      <c r="H587" s="116"/>
      <c r="I587" s="336"/>
      <c r="J587" s="959" t="str">
        <f t="shared" si="13"/>
        <v>CHYBNÁ CENA</v>
      </c>
    </row>
    <row r="588" spans="1:10" ht="12.75">
      <c r="A588" s="1076"/>
      <c r="B588" s="1073"/>
      <c r="C588" s="116"/>
      <c r="D588" s="92"/>
      <c r="E588" s="94"/>
      <c r="F588" s="1048"/>
      <c r="G588" s="1075"/>
      <c r="H588" s="116"/>
      <c r="I588" s="336"/>
      <c r="J588" s="959" t="str">
        <f t="shared" si="13"/>
        <v/>
      </c>
    </row>
    <row r="589" spans="1:10" ht="25.5">
      <c r="A589" s="1072" t="s">
        <v>1203</v>
      </c>
      <c r="B589" s="1073"/>
      <c r="C589" s="1074" t="s">
        <v>1204</v>
      </c>
      <c r="D589" s="92"/>
      <c r="E589" s="94"/>
      <c r="F589" s="1048"/>
      <c r="G589" s="1075"/>
      <c r="H589" s="116"/>
      <c r="I589" s="336"/>
      <c r="J589" s="959" t="str">
        <f t="shared" si="13"/>
        <v/>
      </c>
    </row>
    <row r="590" spans="1:10" ht="12.75">
      <c r="A590" s="1076" t="s">
        <v>1205</v>
      </c>
      <c r="B590" s="1073"/>
      <c r="C590" s="116" t="s">
        <v>1206</v>
      </c>
      <c r="D590" s="92" t="s">
        <v>456</v>
      </c>
      <c r="E590" s="1077">
        <v>402</v>
      </c>
      <c r="F590" s="1048"/>
      <c r="G590" s="1075">
        <f t="shared" si="12"/>
        <v>0</v>
      </c>
      <c r="H590" s="116"/>
      <c r="I590" s="336"/>
      <c r="J590" s="959" t="str">
        <f t="shared" si="13"/>
        <v>CHYBNÁ CENA</v>
      </c>
    </row>
    <row r="591" spans="1:10" ht="12.75">
      <c r="A591" s="1076" t="s">
        <v>1207</v>
      </c>
      <c r="B591" s="1073"/>
      <c r="C591" s="116" t="s">
        <v>1208</v>
      </c>
      <c r="D591" s="92" t="s">
        <v>456</v>
      </c>
      <c r="E591" s="1077">
        <v>975</v>
      </c>
      <c r="F591" s="1048"/>
      <c r="G591" s="1075">
        <f t="shared" si="12"/>
        <v>0</v>
      </c>
      <c r="H591" s="116"/>
      <c r="I591" s="336"/>
      <c r="J591" s="959" t="str">
        <f t="shared" si="13"/>
        <v>CHYBNÁ CENA</v>
      </c>
    </row>
    <row r="592" spans="1:10" ht="12.75">
      <c r="A592" s="1076" t="s">
        <v>1209</v>
      </c>
      <c r="B592" s="1073"/>
      <c r="C592" s="116" t="s">
        <v>1210</v>
      </c>
      <c r="D592" s="92" t="s">
        <v>1627</v>
      </c>
      <c r="E592" s="1077">
        <v>838</v>
      </c>
      <c r="F592" s="1048"/>
      <c r="G592" s="1075">
        <f t="shared" si="12"/>
        <v>0</v>
      </c>
      <c r="H592" s="116"/>
      <c r="I592" s="341" t="s">
        <v>3097</v>
      </c>
      <c r="J592" s="959" t="str">
        <f t="shared" si="13"/>
        <v>CHYBNÁ CENA</v>
      </c>
    </row>
    <row r="593" spans="1:10" ht="25.5">
      <c r="A593" s="1076" t="s">
        <v>1211</v>
      </c>
      <c r="B593" s="1073"/>
      <c r="C593" s="116" t="s">
        <v>1212</v>
      </c>
      <c r="D593" s="92" t="s">
        <v>1627</v>
      </c>
      <c r="E593" s="1077">
        <v>211</v>
      </c>
      <c r="F593" s="1048"/>
      <c r="G593" s="1075">
        <f t="shared" si="12"/>
        <v>0</v>
      </c>
      <c r="H593" s="116"/>
      <c r="I593" s="341" t="s">
        <v>3097</v>
      </c>
      <c r="J593" s="959" t="str">
        <f t="shared" si="13"/>
        <v>CHYBNÁ CENA</v>
      </c>
    </row>
    <row r="594" spans="1:10" ht="12.75">
      <c r="A594" s="1076" t="s">
        <v>1213</v>
      </c>
      <c r="B594" s="1073"/>
      <c r="C594" s="116" t="s">
        <v>1214</v>
      </c>
      <c r="D594" s="92" t="s">
        <v>1627</v>
      </c>
      <c r="E594" s="1077">
        <v>22</v>
      </c>
      <c r="F594" s="1048"/>
      <c r="G594" s="1075">
        <f t="shared" si="12"/>
        <v>0</v>
      </c>
      <c r="H594" s="116"/>
      <c r="I594" s="341" t="s">
        <v>3097</v>
      </c>
      <c r="J594" s="959" t="str">
        <f t="shared" si="13"/>
        <v>CHYBNÁ CENA</v>
      </c>
    </row>
    <row r="595" spans="1:10" ht="25.5">
      <c r="A595" s="1076" t="s">
        <v>1215</v>
      </c>
      <c r="B595" s="1073"/>
      <c r="C595" s="116" t="s">
        <v>1216</v>
      </c>
      <c r="D595" s="92" t="s">
        <v>1627</v>
      </c>
      <c r="E595" s="1077">
        <v>42</v>
      </c>
      <c r="F595" s="1048"/>
      <c r="G595" s="1075">
        <f t="shared" si="12"/>
        <v>0</v>
      </c>
      <c r="H595" s="116"/>
      <c r="I595" s="341"/>
      <c r="J595" s="959" t="str">
        <f t="shared" si="13"/>
        <v>CHYBNÁ CENA</v>
      </c>
    </row>
    <row r="596" spans="1:10" ht="12.75">
      <c r="A596" s="1076" t="s">
        <v>1217</v>
      </c>
      <c r="B596" s="1073"/>
      <c r="C596" s="116" t="s">
        <v>1218</v>
      </c>
      <c r="D596" s="92" t="s">
        <v>1627</v>
      </c>
      <c r="E596" s="1077">
        <v>29</v>
      </c>
      <c r="F596" s="1048"/>
      <c r="G596" s="1075">
        <f t="shared" si="12"/>
        <v>0</v>
      </c>
      <c r="H596" s="116"/>
      <c r="I596" s="341"/>
      <c r="J596" s="959" t="str">
        <f t="shared" si="13"/>
        <v>CHYBNÁ CENA</v>
      </c>
    </row>
    <row r="597" spans="1:10" ht="25.5">
      <c r="A597" s="1076" t="s">
        <v>1219</v>
      </c>
      <c r="B597" s="1073"/>
      <c r="C597" s="116" t="s">
        <v>1220</v>
      </c>
      <c r="D597" s="92" t="s">
        <v>1627</v>
      </c>
      <c r="E597" s="1077">
        <v>12</v>
      </c>
      <c r="F597" s="1048"/>
      <c r="G597" s="1075">
        <f t="shared" si="12"/>
        <v>0</v>
      </c>
      <c r="H597" s="116"/>
      <c r="I597" s="341" t="s">
        <v>3097</v>
      </c>
      <c r="J597" s="959" t="str">
        <f t="shared" si="13"/>
        <v>CHYBNÁ CENA</v>
      </c>
    </row>
    <row r="598" spans="1:10" ht="25.5">
      <c r="A598" s="1076" t="s">
        <v>1221</v>
      </c>
      <c r="B598" s="1073"/>
      <c r="C598" s="116" t="s">
        <v>1222</v>
      </c>
      <c r="D598" s="92" t="s">
        <v>1627</v>
      </c>
      <c r="E598" s="1077">
        <v>52</v>
      </c>
      <c r="F598" s="1048"/>
      <c r="G598" s="1075">
        <f t="shared" si="12"/>
        <v>0</v>
      </c>
      <c r="H598" s="116"/>
      <c r="I598" s="341" t="s">
        <v>3097</v>
      </c>
      <c r="J598" s="959" t="str">
        <f t="shared" si="13"/>
        <v>CHYBNÁ CENA</v>
      </c>
    </row>
    <row r="599" spans="1:10" ht="12.75">
      <c r="A599" s="1076" t="s">
        <v>1223</v>
      </c>
      <c r="B599" s="1073"/>
      <c r="C599" s="116" t="s">
        <v>1224</v>
      </c>
      <c r="D599" s="92" t="s">
        <v>1627</v>
      </c>
      <c r="E599" s="1077">
        <v>19</v>
      </c>
      <c r="F599" s="1048"/>
      <c r="G599" s="1075">
        <f t="shared" si="12"/>
        <v>0</v>
      </c>
      <c r="H599" s="116"/>
      <c r="I599" s="341" t="s">
        <v>3097</v>
      </c>
      <c r="J599" s="959" t="str">
        <f t="shared" si="13"/>
        <v>CHYBNÁ CENA</v>
      </c>
    </row>
    <row r="600" spans="1:10" ht="12.75">
      <c r="A600" s="1076" t="s">
        <v>1225</v>
      </c>
      <c r="B600" s="1073"/>
      <c r="C600" s="116" t="s">
        <v>2098</v>
      </c>
      <c r="D600" s="92"/>
      <c r="E600" s="1077"/>
      <c r="F600" s="1048"/>
      <c r="G600" s="1075"/>
      <c r="H600" s="116"/>
      <c r="I600" s="341" t="s">
        <v>3097</v>
      </c>
      <c r="J600" s="959" t="str">
        <f t="shared" si="13"/>
        <v/>
      </c>
    </row>
    <row r="601" spans="1:10" ht="12.75">
      <c r="A601" s="1076" t="s">
        <v>1226</v>
      </c>
      <c r="B601" s="1073"/>
      <c r="C601" s="116" t="s">
        <v>2098</v>
      </c>
      <c r="D601" s="92"/>
      <c r="E601" s="1077"/>
      <c r="F601" s="1048"/>
      <c r="G601" s="1075"/>
      <c r="H601" s="116"/>
      <c r="I601" s="341" t="s">
        <v>3097</v>
      </c>
      <c r="J601" s="959" t="str">
        <f t="shared" si="13"/>
        <v/>
      </c>
    </row>
    <row r="602" spans="1:10" ht="12.75">
      <c r="A602" s="1076" t="s">
        <v>1227</v>
      </c>
      <c r="B602" s="1073"/>
      <c r="C602" s="116" t="s">
        <v>1228</v>
      </c>
      <c r="D602" s="92" t="s">
        <v>1627</v>
      </c>
      <c r="E602" s="1077">
        <v>29</v>
      </c>
      <c r="F602" s="1048"/>
      <c r="G602" s="1075">
        <f t="shared" si="12"/>
        <v>0</v>
      </c>
      <c r="H602" s="116"/>
      <c r="I602" s="341"/>
      <c r="J602" s="959" t="str">
        <f t="shared" si="13"/>
        <v>CHYBNÁ CENA</v>
      </c>
    </row>
    <row r="603" spans="1:10" ht="12.75">
      <c r="A603" s="1076" t="s">
        <v>1229</v>
      </c>
      <c r="B603" s="1073"/>
      <c r="C603" s="116" t="s">
        <v>2098</v>
      </c>
      <c r="D603" s="92"/>
      <c r="E603" s="1077"/>
      <c r="F603" s="1048"/>
      <c r="G603" s="1075"/>
      <c r="H603" s="116"/>
      <c r="I603" s="341"/>
      <c r="J603" s="959" t="str">
        <f t="shared" si="13"/>
        <v/>
      </c>
    </row>
    <row r="604" spans="1:10" ht="12.75">
      <c r="A604" s="1076" t="s">
        <v>1230</v>
      </c>
      <c r="B604" s="1073"/>
      <c r="C604" s="116" t="s">
        <v>2098</v>
      </c>
      <c r="D604" s="92"/>
      <c r="E604" s="1077"/>
      <c r="F604" s="1048"/>
      <c r="G604" s="1075"/>
      <c r="H604" s="116"/>
      <c r="I604" s="341"/>
      <c r="J604" s="959" t="str">
        <f t="shared" si="13"/>
        <v/>
      </c>
    </row>
    <row r="605" spans="1:10" ht="12.75">
      <c r="A605" s="1076" t="s">
        <v>1231</v>
      </c>
      <c r="B605" s="1073"/>
      <c r="C605" s="116" t="s">
        <v>2098</v>
      </c>
      <c r="D605" s="92"/>
      <c r="E605" s="1077"/>
      <c r="F605" s="1048"/>
      <c r="G605" s="1075"/>
      <c r="H605" s="116"/>
      <c r="I605" s="341"/>
      <c r="J605" s="959" t="str">
        <f t="shared" si="13"/>
        <v/>
      </c>
    </row>
    <row r="606" spans="1:10" ht="25.5">
      <c r="A606" s="1076" t="s">
        <v>1232</v>
      </c>
      <c r="B606" s="1073"/>
      <c r="C606" s="116" t="s">
        <v>1233</v>
      </c>
      <c r="D606" s="92" t="s">
        <v>1627</v>
      </c>
      <c r="E606" s="1077">
        <v>16</v>
      </c>
      <c r="F606" s="1048"/>
      <c r="G606" s="1075">
        <f t="shared" si="12"/>
        <v>0</v>
      </c>
      <c r="H606" s="116"/>
      <c r="I606" s="341"/>
      <c r="J606" s="959" t="str">
        <f t="shared" si="13"/>
        <v>CHYBNÁ CENA</v>
      </c>
    </row>
    <row r="607" spans="1:10" ht="12.75">
      <c r="A607" s="1076" t="s">
        <v>1234</v>
      </c>
      <c r="B607" s="1073"/>
      <c r="C607" s="116" t="s">
        <v>1235</v>
      </c>
      <c r="D607" s="92" t="s">
        <v>1627</v>
      </c>
      <c r="E607" s="1077">
        <v>1</v>
      </c>
      <c r="F607" s="1048"/>
      <c r="G607" s="1075">
        <f t="shared" si="12"/>
        <v>0</v>
      </c>
      <c r="H607" s="116"/>
      <c r="I607" s="341"/>
      <c r="J607" s="959" t="str">
        <f t="shared" si="13"/>
        <v>CHYBNÁ CENA</v>
      </c>
    </row>
    <row r="608" spans="1:10" ht="12.75">
      <c r="A608" s="1076"/>
      <c r="B608" s="1073"/>
      <c r="C608" s="116"/>
      <c r="D608" s="92"/>
      <c r="E608" s="94"/>
      <c r="F608" s="1048"/>
      <c r="G608" s="1075"/>
      <c r="H608" s="116"/>
      <c r="I608" s="341"/>
      <c r="J608" s="959" t="str">
        <f t="shared" si="13"/>
        <v/>
      </c>
    </row>
    <row r="609" spans="1:10" ht="25.5">
      <c r="A609" s="1072" t="s">
        <v>1236</v>
      </c>
      <c r="B609" s="1073"/>
      <c r="C609" s="1074" t="s">
        <v>1237</v>
      </c>
      <c r="D609" s="92"/>
      <c r="E609" s="94"/>
      <c r="F609" s="1048"/>
      <c r="G609" s="1075"/>
      <c r="H609" s="116"/>
      <c r="I609" s="341"/>
      <c r="J609" s="959" t="str">
        <f t="shared" si="13"/>
        <v/>
      </c>
    </row>
    <row r="610" spans="1:10" ht="25.5">
      <c r="A610" s="1076" t="s">
        <v>1238</v>
      </c>
      <c r="B610" s="1073"/>
      <c r="C610" s="116" t="s">
        <v>1239</v>
      </c>
      <c r="D610" s="92" t="s">
        <v>1627</v>
      </c>
      <c r="E610" s="1077">
        <v>3</v>
      </c>
      <c r="F610" s="1048"/>
      <c r="G610" s="1075">
        <f>F610*E610</f>
        <v>0</v>
      </c>
      <c r="H610" s="116"/>
      <c r="I610" s="341"/>
      <c r="J610" s="959" t="str">
        <f t="shared" si="13"/>
        <v>CHYBNÁ CENA</v>
      </c>
    </row>
    <row r="611" spans="1:10" ht="12.75">
      <c r="A611" s="1076" t="s">
        <v>1240</v>
      </c>
      <c r="B611" s="1073"/>
      <c r="C611" s="116" t="s">
        <v>1241</v>
      </c>
      <c r="D611" s="92" t="s">
        <v>1627</v>
      </c>
      <c r="E611" s="1077">
        <v>3</v>
      </c>
      <c r="F611" s="1048"/>
      <c r="G611" s="1075">
        <f>F611*E611</f>
        <v>0</v>
      </c>
      <c r="H611" s="116"/>
      <c r="I611" s="341"/>
      <c r="J611" s="959" t="str">
        <f t="shared" si="13"/>
        <v>CHYBNÁ CENA</v>
      </c>
    </row>
    <row r="612" spans="1:10" ht="12.75">
      <c r="A612" s="1076"/>
      <c r="B612" s="1073"/>
      <c r="C612" s="116"/>
      <c r="D612" s="92"/>
      <c r="E612" s="94"/>
      <c r="F612" s="1048"/>
      <c r="G612" s="1075"/>
      <c r="H612" s="116"/>
      <c r="I612" s="341"/>
      <c r="J612" s="959" t="str">
        <f t="shared" si="13"/>
        <v/>
      </c>
    </row>
    <row r="613" spans="1:10" ht="25.5">
      <c r="A613" s="1072" t="s">
        <v>1242</v>
      </c>
      <c r="B613" s="1073"/>
      <c r="C613" s="1074" t="s">
        <v>1243</v>
      </c>
      <c r="D613" s="92"/>
      <c r="E613" s="94"/>
      <c r="F613" s="1048"/>
      <c r="G613" s="1075"/>
      <c r="H613" s="116"/>
      <c r="I613" s="341"/>
      <c r="J613" s="959" t="str">
        <f t="shared" si="13"/>
        <v/>
      </c>
    </row>
    <row r="614" spans="1:10" ht="229.5">
      <c r="A614" s="1076" t="s">
        <v>1244</v>
      </c>
      <c r="B614" s="1073"/>
      <c r="C614" s="1078" t="s">
        <v>3682</v>
      </c>
      <c r="D614" s="92" t="s">
        <v>1627</v>
      </c>
      <c r="E614" s="1077">
        <v>1</v>
      </c>
      <c r="F614" s="1048"/>
      <c r="G614" s="1075">
        <f t="shared" si="12"/>
        <v>0</v>
      </c>
      <c r="H614" s="116"/>
      <c r="I614" s="341"/>
      <c r="J614" s="959" t="str">
        <f t="shared" si="13"/>
        <v>CHYBNÁ CENA</v>
      </c>
    </row>
    <row r="615" spans="1:10" ht="267.75">
      <c r="A615" s="1076" t="s">
        <v>791</v>
      </c>
      <c r="B615" s="1073"/>
      <c r="C615" s="116" t="s">
        <v>4262</v>
      </c>
      <c r="D615" s="92" t="s">
        <v>1627</v>
      </c>
      <c r="E615" s="1077">
        <v>1</v>
      </c>
      <c r="F615" s="1048"/>
      <c r="G615" s="1075">
        <f t="shared" si="12"/>
        <v>0</v>
      </c>
      <c r="H615" s="116"/>
      <c r="I615" s="341"/>
      <c r="J615" s="959" t="str">
        <f t="shared" si="13"/>
        <v>CHYBNÁ CENA</v>
      </c>
    </row>
    <row r="616" spans="1:10" ht="12.75">
      <c r="A616" s="1076"/>
      <c r="B616" s="1073"/>
      <c r="C616" s="116"/>
      <c r="D616" s="92"/>
      <c r="E616" s="94"/>
      <c r="F616" s="1048"/>
      <c r="G616" s="1075"/>
      <c r="H616" s="116"/>
      <c r="I616" s="341"/>
      <c r="J616" s="959" t="str">
        <f t="shared" si="13"/>
        <v/>
      </c>
    </row>
    <row r="617" spans="1:10" ht="12.75">
      <c r="A617" s="1072" t="s">
        <v>792</v>
      </c>
      <c r="B617" s="1073"/>
      <c r="C617" s="1074" t="s">
        <v>793</v>
      </c>
      <c r="D617" s="92"/>
      <c r="E617" s="94"/>
      <c r="F617" s="1048"/>
      <c r="G617" s="1075"/>
      <c r="H617" s="116"/>
      <c r="I617" s="341"/>
      <c r="J617" s="959" t="str">
        <f t="shared" si="13"/>
        <v/>
      </c>
    </row>
    <row r="618" spans="1:10" ht="25.5">
      <c r="A618" s="1076" t="s">
        <v>794</v>
      </c>
      <c r="B618" s="1073"/>
      <c r="C618" s="116" t="s">
        <v>795</v>
      </c>
      <c r="D618" s="92" t="s">
        <v>1627</v>
      </c>
      <c r="E618" s="1077">
        <v>1</v>
      </c>
      <c r="F618" s="1048"/>
      <c r="G618" s="1075">
        <f t="shared" si="12"/>
        <v>0</v>
      </c>
      <c r="H618" s="116"/>
      <c r="I618" s="341"/>
      <c r="J618" s="959" t="str">
        <f t="shared" si="13"/>
        <v>CHYBNÁ CENA</v>
      </c>
    </row>
    <row r="619" spans="1:10" ht="12.75">
      <c r="A619" s="1076" t="s">
        <v>796</v>
      </c>
      <c r="B619" s="1073"/>
      <c r="C619" s="116" t="s">
        <v>797</v>
      </c>
      <c r="D619" s="92" t="s">
        <v>1627</v>
      </c>
      <c r="E619" s="1077">
        <v>1</v>
      </c>
      <c r="F619" s="1048"/>
      <c r="G619" s="1075">
        <f t="shared" si="12"/>
        <v>0</v>
      </c>
      <c r="H619" s="116"/>
      <c r="I619" s="341"/>
      <c r="J619" s="959" t="str">
        <f t="shared" si="13"/>
        <v>CHYBNÁ CENA</v>
      </c>
    </row>
    <row r="620" spans="1:10" ht="12.75">
      <c r="A620" s="1076" t="s">
        <v>798</v>
      </c>
      <c r="B620" s="1073"/>
      <c r="C620" s="116" t="s">
        <v>799</v>
      </c>
      <c r="D620" s="92" t="s">
        <v>1627</v>
      </c>
      <c r="E620" s="1077">
        <v>1</v>
      </c>
      <c r="F620" s="1048"/>
      <c r="G620" s="1075">
        <f t="shared" si="12"/>
        <v>0</v>
      </c>
      <c r="H620" s="116"/>
      <c r="I620" s="341"/>
      <c r="J620" s="959" t="str">
        <f t="shared" si="13"/>
        <v>CHYBNÁ CENA</v>
      </c>
    </row>
    <row r="621" spans="1:10" ht="12.75">
      <c r="A621" s="1076" t="s">
        <v>800</v>
      </c>
      <c r="B621" s="1073"/>
      <c r="C621" s="116" t="s">
        <v>801</v>
      </c>
      <c r="D621" s="92" t="s">
        <v>1627</v>
      </c>
      <c r="E621" s="1077">
        <v>1</v>
      </c>
      <c r="F621" s="1048"/>
      <c r="G621" s="1075">
        <f t="shared" si="12"/>
        <v>0</v>
      </c>
      <c r="H621" s="116"/>
      <c r="I621" s="341"/>
      <c r="J621" s="959" t="str">
        <f t="shared" si="13"/>
        <v>CHYBNÁ CENA</v>
      </c>
    </row>
    <row r="622" spans="1:10" ht="12.75">
      <c r="A622" s="1076" t="s">
        <v>802</v>
      </c>
      <c r="B622" s="1073"/>
      <c r="C622" s="116" t="s">
        <v>803</v>
      </c>
      <c r="D622" s="92" t="s">
        <v>1627</v>
      </c>
      <c r="E622" s="1077">
        <v>1</v>
      </c>
      <c r="F622" s="1048"/>
      <c r="G622" s="1075">
        <f>F622*E622</f>
        <v>0</v>
      </c>
      <c r="H622" s="116"/>
      <c r="I622" s="341"/>
      <c r="J622" s="959" t="str">
        <f t="shared" si="13"/>
        <v>CHYBNÁ CENA</v>
      </c>
    </row>
    <row r="623" spans="1:10" ht="12.75">
      <c r="A623" s="1076" t="s">
        <v>804</v>
      </c>
      <c r="B623" s="1073"/>
      <c r="C623" s="116" t="s">
        <v>805</v>
      </c>
      <c r="D623" s="92" t="s">
        <v>1627</v>
      </c>
      <c r="E623" s="1077">
        <v>1</v>
      </c>
      <c r="F623" s="1048"/>
      <c r="G623" s="1075">
        <f>F623*E623</f>
        <v>0</v>
      </c>
      <c r="H623" s="116"/>
      <c r="I623" s="341"/>
      <c r="J623" s="959" t="str">
        <f t="shared" si="13"/>
        <v>CHYBNÁ CENA</v>
      </c>
    </row>
    <row r="624" spans="1:10" ht="12.75">
      <c r="A624" s="1076" t="s">
        <v>806</v>
      </c>
      <c r="B624" s="1073"/>
      <c r="C624" s="116" t="s">
        <v>807</v>
      </c>
      <c r="D624" s="92" t="s">
        <v>1627</v>
      </c>
      <c r="E624" s="1077">
        <v>1</v>
      </c>
      <c r="F624" s="1048"/>
      <c r="G624" s="1075">
        <f>F624*E624</f>
        <v>0</v>
      </c>
      <c r="H624" s="116"/>
      <c r="I624" s="341"/>
      <c r="J624" s="959" t="str">
        <f t="shared" si="13"/>
        <v>CHYBNÁ CENA</v>
      </c>
    </row>
    <row r="625" spans="1:10" ht="12.75">
      <c r="A625" s="1076" t="s">
        <v>808</v>
      </c>
      <c r="B625" s="1073"/>
      <c r="C625" s="116" t="s">
        <v>809</v>
      </c>
      <c r="D625" s="92" t="s">
        <v>1627</v>
      </c>
      <c r="E625" s="1077">
        <v>1</v>
      </c>
      <c r="F625" s="1048"/>
      <c r="G625" s="1075">
        <f>F625*E625</f>
        <v>0</v>
      </c>
      <c r="H625" s="116"/>
      <c r="I625" s="341"/>
      <c r="J625" s="959" t="str">
        <f t="shared" si="13"/>
        <v>CHYBNÁ CENA</v>
      </c>
    </row>
    <row r="626" spans="1:10" ht="12.75">
      <c r="A626" s="1076" t="s">
        <v>810</v>
      </c>
      <c r="B626" s="1073"/>
      <c r="C626" s="116" t="s">
        <v>811</v>
      </c>
      <c r="D626" s="92" t="s">
        <v>1627</v>
      </c>
      <c r="E626" s="1077">
        <v>1</v>
      </c>
      <c r="F626" s="1048"/>
      <c r="G626" s="1075">
        <f>F626*E626</f>
        <v>0</v>
      </c>
      <c r="H626" s="116"/>
      <c r="I626" s="341"/>
      <c r="J626" s="959" t="str">
        <f t="shared" si="13"/>
        <v>CHYBNÁ CENA</v>
      </c>
    </row>
    <row r="627" spans="1:10" ht="12.75">
      <c r="A627" s="1076"/>
      <c r="B627" s="1073"/>
      <c r="C627" s="116"/>
      <c r="D627" s="92"/>
      <c r="E627" s="94"/>
      <c r="F627" s="1048"/>
      <c r="G627" s="1075"/>
      <c r="H627" s="116"/>
      <c r="I627" s="341"/>
      <c r="J627" s="959" t="str">
        <f t="shared" si="13"/>
        <v/>
      </c>
    </row>
    <row r="628" spans="1:10" ht="12.75">
      <c r="A628" s="1072" t="s">
        <v>812</v>
      </c>
      <c r="B628" s="1073"/>
      <c r="C628" s="1074" t="s">
        <v>460</v>
      </c>
      <c r="D628" s="92"/>
      <c r="E628" s="94"/>
      <c r="F628" s="1048"/>
      <c r="G628" s="1075"/>
      <c r="H628" s="116"/>
      <c r="I628" s="341"/>
      <c r="J628" s="959" t="str">
        <f t="shared" si="13"/>
        <v/>
      </c>
    </row>
    <row r="629" spans="1:10" ht="12.75">
      <c r="A629" s="1076" t="s">
        <v>813</v>
      </c>
      <c r="B629" s="1073"/>
      <c r="C629" s="116" t="s">
        <v>814</v>
      </c>
      <c r="D629" s="92" t="s">
        <v>1627</v>
      </c>
      <c r="E629" s="1077">
        <f>SUM(E630:E635)</f>
        <v>45</v>
      </c>
      <c r="F629" s="1048"/>
      <c r="G629" s="1075">
        <f>F629*E629</f>
        <v>0</v>
      </c>
      <c r="H629" s="116"/>
      <c r="I629" s="341"/>
      <c r="J629" s="959" t="str">
        <f t="shared" si="13"/>
        <v>CHYBNÁ CENA</v>
      </c>
    </row>
    <row r="630" spans="1:10" ht="25.5">
      <c r="A630" s="1076"/>
      <c r="B630" s="1073"/>
      <c r="C630" s="116"/>
      <c r="D630" s="92"/>
      <c r="E630" s="94">
        <v>14</v>
      </c>
      <c r="F630" s="1048"/>
      <c r="G630" s="1075"/>
      <c r="H630" s="116" t="s">
        <v>815</v>
      </c>
      <c r="I630" s="341"/>
      <c r="J630" s="959" t="str">
        <f aca="true" t="shared" si="14" ref="J630:J693">IF((ISBLANK(D630)),"",IF(G630&lt;=0,"CHYBNÁ CENA",""))</f>
        <v/>
      </c>
    </row>
    <row r="631" spans="1:10" ht="25.5">
      <c r="A631" s="1076"/>
      <c r="B631" s="92" t="s">
        <v>3097</v>
      </c>
      <c r="C631" s="116"/>
      <c r="D631" s="92"/>
      <c r="E631" s="94">
        <v>9</v>
      </c>
      <c r="F631" s="1048"/>
      <c r="G631" s="1075"/>
      <c r="H631" s="116" t="s">
        <v>816</v>
      </c>
      <c r="I631" s="341"/>
      <c r="J631" s="959" t="str">
        <f t="shared" si="14"/>
        <v/>
      </c>
    </row>
    <row r="632" spans="1:10" ht="25.5">
      <c r="A632" s="1076"/>
      <c r="B632" s="92" t="s">
        <v>3097</v>
      </c>
      <c r="C632" s="116"/>
      <c r="D632" s="92"/>
      <c r="E632" s="94">
        <v>7</v>
      </c>
      <c r="F632" s="1048"/>
      <c r="G632" s="1075"/>
      <c r="H632" s="116" t="s">
        <v>817</v>
      </c>
      <c r="I632" s="341"/>
      <c r="J632" s="959" t="str">
        <f t="shared" si="14"/>
        <v/>
      </c>
    </row>
    <row r="633" spans="1:10" ht="25.5">
      <c r="A633" s="1076"/>
      <c r="B633" s="92" t="s">
        <v>3097</v>
      </c>
      <c r="C633" s="116"/>
      <c r="D633" s="92"/>
      <c r="E633" s="94">
        <v>5</v>
      </c>
      <c r="F633" s="1048"/>
      <c r="G633" s="1075"/>
      <c r="H633" s="116" t="s">
        <v>818</v>
      </c>
      <c r="I633" s="341"/>
      <c r="J633" s="959" t="str">
        <f t="shared" si="14"/>
        <v/>
      </c>
    </row>
    <row r="634" spans="1:10" ht="25.5">
      <c r="A634" s="1076"/>
      <c r="B634" s="92"/>
      <c r="C634" s="116"/>
      <c r="D634" s="92"/>
      <c r="E634" s="94">
        <v>4</v>
      </c>
      <c r="F634" s="1048"/>
      <c r="G634" s="1075"/>
      <c r="H634" s="116" t="s">
        <v>819</v>
      </c>
      <c r="I634" s="341"/>
      <c r="J634" s="959" t="str">
        <f t="shared" si="14"/>
        <v/>
      </c>
    </row>
    <row r="635" spans="1:10" ht="25.5">
      <c r="A635" s="1076"/>
      <c r="B635" s="92"/>
      <c r="C635" s="116"/>
      <c r="D635" s="92"/>
      <c r="E635" s="94">
        <v>6</v>
      </c>
      <c r="F635" s="1048"/>
      <c r="G635" s="1075"/>
      <c r="H635" s="116" t="s">
        <v>820</v>
      </c>
      <c r="I635" s="341"/>
      <c r="J635" s="959" t="str">
        <f t="shared" si="14"/>
        <v/>
      </c>
    </row>
    <row r="636" spans="1:10" ht="12.75">
      <c r="A636" s="1076" t="s">
        <v>821</v>
      </c>
      <c r="B636" s="92" t="s">
        <v>3097</v>
      </c>
      <c r="C636" s="116" t="s">
        <v>822</v>
      </c>
      <c r="D636" s="92" t="s">
        <v>1627</v>
      </c>
      <c r="E636" s="1077">
        <f>SUM(E637:E642)</f>
        <v>141</v>
      </c>
      <c r="F636" s="1048"/>
      <c r="G636" s="1075">
        <f>F636*E636</f>
        <v>0</v>
      </c>
      <c r="H636" s="116"/>
      <c r="I636" s="341"/>
      <c r="J636" s="959" t="str">
        <f t="shared" si="14"/>
        <v>CHYBNÁ CENA</v>
      </c>
    </row>
    <row r="637" spans="1:10" ht="25.5">
      <c r="A637" s="1076"/>
      <c r="B637" s="92" t="s">
        <v>3097</v>
      </c>
      <c r="C637" s="116"/>
      <c r="D637" s="92"/>
      <c r="E637" s="94">
        <v>39</v>
      </c>
      <c r="F637" s="1048"/>
      <c r="G637" s="1075"/>
      <c r="H637" s="116" t="s">
        <v>815</v>
      </c>
      <c r="I637" s="341"/>
      <c r="J637" s="959" t="str">
        <f t="shared" si="14"/>
        <v/>
      </c>
    </row>
    <row r="638" spans="1:10" ht="25.5">
      <c r="A638" s="1076"/>
      <c r="B638" s="92" t="s">
        <v>3097</v>
      </c>
      <c r="C638" s="116"/>
      <c r="D638" s="92"/>
      <c r="E638" s="94">
        <v>34</v>
      </c>
      <c r="F638" s="1048"/>
      <c r="G638" s="1075"/>
      <c r="H638" s="116" t="s">
        <v>816</v>
      </c>
      <c r="I638" s="341"/>
      <c r="J638" s="959" t="str">
        <f t="shared" si="14"/>
        <v/>
      </c>
    </row>
    <row r="639" spans="1:10" ht="25.5">
      <c r="A639" s="1076"/>
      <c r="B639" s="92" t="s">
        <v>3097</v>
      </c>
      <c r="C639" s="116"/>
      <c r="D639" s="92"/>
      <c r="E639" s="94">
        <v>27</v>
      </c>
      <c r="F639" s="1048"/>
      <c r="G639" s="1075"/>
      <c r="H639" s="116" t="s">
        <v>817</v>
      </c>
      <c r="I639" s="341"/>
      <c r="J639" s="959" t="str">
        <f t="shared" si="14"/>
        <v/>
      </c>
    </row>
    <row r="640" spans="1:10" ht="25.5">
      <c r="A640" s="1076"/>
      <c r="B640" s="92" t="s">
        <v>3097</v>
      </c>
      <c r="C640" s="116"/>
      <c r="D640" s="92"/>
      <c r="E640" s="94">
        <v>18</v>
      </c>
      <c r="F640" s="1048"/>
      <c r="G640" s="1075"/>
      <c r="H640" s="116" t="s">
        <v>818</v>
      </c>
      <c r="I640" s="341"/>
      <c r="J640" s="959" t="str">
        <f t="shared" si="14"/>
        <v/>
      </c>
    </row>
    <row r="641" spans="1:10" ht="25.5">
      <c r="A641" s="1076"/>
      <c r="B641" s="92"/>
      <c r="C641" s="116"/>
      <c r="D641" s="92"/>
      <c r="E641" s="94">
        <v>15</v>
      </c>
      <c r="F641" s="1048"/>
      <c r="G641" s="1075"/>
      <c r="H641" s="116" t="s">
        <v>819</v>
      </c>
      <c r="I641" s="341"/>
      <c r="J641" s="959" t="str">
        <f t="shared" si="14"/>
        <v/>
      </c>
    </row>
    <row r="642" spans="1:10" ht="25.5">
      <c r="A642" s="1076"/>
      <c r="B642" s="92"/>
      <c r="C642" s="116"/>
      <c r="D642" s="92"/>
      <c r="E642" s="94">
        <v>8</v>
      </c>
      <c r="F642" s="1048"/>
      <c r="G642" s="1075"/>
      <c r="H642" s="116" t="s">
        <v>820</v>
      </c>
      <c r="I642" s="341"/>
      <c r="J642" s="959" t="str">
        <f t="shared" si="14"/>
        <v/>
      </c>
    </row>
    <row r="643" spans="1:10" ht="12.75">
      <c r="A643" s="1076" t="s">
        <v>823</v>
      </c>
      <c r="B643" s="92"/>
      <c r="C643" s="116" t="s">
        <v>824</v>
      </c>
      <c r="D643" s="92" t="s">
        <v>1627</v>
      </c>
      <c r="E643" s="94">
        <v>1</v>
      </c>
      <c r="F643" s="1048"/>
      <c r="G643" s="1075">
        <f>F643*E643</f>
        <v>0</v>
      </c>
      <c r="H643" s="116"/>
      <c r="I643" s="341"/>
      <c r="J643" s="959" t="str">
        <f t="shared" si="14"/>
        <v>CHYBNÁ CENA</v>
      </c>
    </row>
    <row r="644" spans="1:10" ht="12.75">
      <c r="A644" s="1076" t="s">
        <v>825</v>
      </c>
      <c r="B644" s="92"/>
      <c r="C644" s="116" t="s">
        <v>826</v>
      </c>
      <c r="D644" s="92" t="s">
        <v>1627</v>
      </c>
      <c r="E644" s="94">
        <v>1</v>
      </c>
      <c r="F644" s="1048"/>
      <c r="G644" s="1075">
        <f>F644*E644</f>
        <v>0</v>
      </c>
      <c r="H644" s="116"/>
      <c r="I644" s="341"/>
      <c r="J644" s="959" t="str">
        <f t="shared" si="14"/>
        <v>CHYBNÁ CENA</v>
      </c>
    </row>
    <row r="645" spans="1:10" ht="12.75">
      <c r="A645" s="1076" t="s">
        <v>827</v>
      </c>
      <c r="B645" s="92"/>
      <c r="C645" s="116" t="s">
        <v>828</v>
      </c>
      <c r="D645" s="92" t="s">
        <v>1627</v>
      </c>
      <c r="E645" s="1077">
        <f>SUM(E646:E651)</f>
        <v>191</v>
      </c>
      <c r="F645" s="1048"/>
      <c r="G645" s="1075">
        <f>F645*E645</f>
        <v>0</v>
      </c>
      <c r="H645" s="116"/>
      <c r="I645" s="341"/>
      <c r="J645" s="959" t="str">
        <f t="shared" si="14"/>
        <v>CHYBNÁ CENA</v>
      </c>
    </row>
    <row r="646" spans="1:10" ht="25.5">
      <c r="A646" s="1076"/>
      <c r="B646" s="92"/>
      <c r="C646" s="116"/>
      <c r="D646" s="92"/>
      <c r="E646" s="94">
        <v>55</v>
      </c>
      <c r="F646" s="1048"/>
      <c r="G646" s="1075"/>
      <c r="H646" s="116" t="s">
        <v>815</v>
      </c>
      <c r="I646" s="341"/>
      <c r="J646" s="959" t="str">
        <f t="shared" si="14"/>
        <v/>
      </c>
    </row>
    <row r="647" spans="1:10" ht="25.5">
      <c r="A647" s="1076"/>
      <c r="B647" s="92"/>
      <c r="C647" s="116"/>
      <c r="D647" s="92"/>
      <c r="E647" s="94">
        <v>49</v>
      </c>
      <c r="F647" s="1048"/>
      <c r="G647" s="1075"/>
      <c r="H647" s="116" t="s">
        <v>816</v>
      </c>
      <c r="I647" s="341"/>
      <c r="J647" s="959" t="str">
        <f t="shared" si="14"/>
        <v/>
      </c>
    </row>
    <row r="648" spans="1:10" ht="25.5">
      <c r="A648" s="1076"/>
      <c r="B648" s="92"/>
      <c r="C648" s="116"/>
      <c r="D648" s="92"/>
      <c r="E648" s="94">
        <v>32</v>
      </c>
      <c r="F648" s="1048"/>
      <c r="G648" s="1075"/>
      <c r="H648" s="116" t="s">
        <v>817</v>
      </c>
      <c r="I648" s="341"/>
      <c r="J648" s="959" t="str">
        <f t="shared" si="14"/>
        <v/>
      </c>
    </row>
    <row r="649" spans="1:10" ht="25.5">
      <c r="A649" s="1076"/>
      <c r="B649" s="92"/>
      <c r="C649" s="116"/>
      <c r="D649" s="92"/>
      <c r="E649" s="94">
        <v>24</v>
      </c>
      <c r="F649" s="1048"/>
      <c r="G649" s="1075"/>
      <c r="H649" s="116" t="s">
        <v>818</v>
      </c>
      <c r="I649" s="341"/>
      <c r="J649" s="959" t="str">
        <f t="shared" si="14"/>
        <v/>
      </c>
    </row>
    <row r="650" spans="1:10" ht="25.5">
      <c r="A650" s="1076"/>
      <c r="B650" s="92"/>
      <c r="C650" s="116"/>
      <c r="D650" s="92"/>
      <c r="E650" s="94">
        <v>23</v>
      </c>
      <c r="F650" s="1048"/>
      <c r="G650" s="1075"/>
      <c r="H650" s="116" t="s">
        <v>819</v>
      </c>
      <c r="I650" s="341"/>
      <c r="J650" s="959" t="str">
        <f t="shared" si="14"/>
        <v/>
      </c>
    </row>
    <row r="651" spans="1:10" ht="25.5">
      <c r="A651" s="1076"/>
      <c r="B651" s="92"/>
      <c r="C651" s="116"/>
      <c r="D651" s="92"/>
      <c r="E651" s="94">
        <v>8</v>
      </c>
      <c r="F651" s="1048"/>
      <c r="G651" s="1075"/>
      <c r="H651" s="116" t="s">
        <v>820</v>
      </c>
      <c r="I651" s="341"/>
      <c r="J651" s="959" t="str">
        <f t="shared" si="14"/>
        <v/>
      </c>
    </row>
    <row r="652" spans="1:10" ht="12.75">
      <c r="A652" s="1076" t="s">
        <v>829</v>
      </c>
      <c r="B652" s="92"/>
      <c r="C652" s="116" t="s">
        <v>830</v>
      </c>
      <c r="D652" s="92" t="s">
        <v>1627</v>
      </c>
      <c r="E652" s="1077">
        <f>SUM(E653:E658)</f>
        <v>45</v>
      </c>
      <c r="F652" s="1048"/>
      <c r="G652" s="1075">
        <f>F652*E652</f>
        <v>0</v>
      </c>
      <c r="H652" s="116"/>
      <c r="I652" s="341"/>
      <c r="J652" s="959" t="str">
        <f t="shared" si="14"/>
        <v>CHYBNÁ CENA</v>
      </c>
    </row>
    <row r="653" spans="1:10" ht="25.5">
      <c r="A653" s="1076"/>
      <c r="B653" s="92"/>
      <c r="C653" s="116"/>
      <c r="D653" s="92"/>
      <c r="E653" s="94">
        <v>14</v>
      </c>
      <c r="F653" s="1048"/>
      <c r="G653" s="1075"/>
      <c r="H653" s="116" t="s">
        <v>815</v>
      </c>
      <c r="I653" s="341"/>
      <c r="J653" s="959" t="str">
        <f t="shared" si="14"/>
        <v/>
      </c>
    </row>
    <row r="654" spans="1:10" ht="25.5">
      <c r="A654" s="1076"/>
      <c r="B654" s="92"/>
      <c r="C654" s="116"/>
      <c r="D654" s="92"/>
      <c r="E654" s="94">
        <v>9</v>
      </c>
      <c r="F654" s="1048"/>
      <c r="G654" s="1075"/>
      <c r="H654" s="116" t="s">
        <v>816</v>
      </c>
      <c r="I654" s="341"/>
      <c r="J654" s="959" t="str">
        <f t="shared" si="14"/>
        <v/>
      </c>
    </row>
    <row r="655" spans="1:10" ht="25.5">
      <c r="A655" s="1076"/>
      <c r="B655" s="92"/>
      <c r="C655" s="116"/>
      <c r="D655" s="92"/>
      <c r="E655" s="94">
        <v>7</v>
      </c>
      <c r="F655" s="1048"/>
      <c r="G655" s="1075"/>
      <c r="H655" s="116" t="s">
        <v>817</v>
      </c>
      <c r="I655" s="341"/>
      <c r="J655" s="959" t="str">
        <f t="shared" si="14"/>
        <v/>
      </c>
    </row>
    <row r="656" spans="1:10" ht="25.5">
      <c r="A656" s="1076"/>
      <c r="B656" s="92"/>
      <c r="C656" s="116"/>
      <c r="D656" s="92"/>
      <c r="E656" s="94">
        <v>5</v>
      </c>
      <c r="F656" s="1048"/>
      <c r="G656" s="1075"/>
      <c r="H656" s="116" t="s">
        <v>818</v>
      </c>
      <c r="I656" s="341"/>
      <c r="J656" s="959" t="str">
        <f t="shared" si="14"/>
        <v/>
      </c>
    </row>
    <row r="657" spans="1:10" ht="25.5">
      <c r="A657" s="1076"/>
      <c r="B657" s="92"/>
      <c r="C657" s="116"/>
      <c r="D657" s="92"/>
      <c r="E657" s="94">
        <v>4</v>
      </c>
      <c r="F657" s="1048"/>
      <c r="G657" s="1075"/>
      <c r="H657" s="116" t="s">
        <v>819</v>
      </c>
      <c r="I657" s="341"/>
      <c r="J657" s="959" t="str">
        <f t="shared" si="14"/>
        <v/>
      </c>
    </row>
    <row r="658" spans="1:10" ht="25.5">
      <c r="A658" s="1076"/>
      <c r="B658" s="92"/>
      <c r="C658" s="116"/>
      <c r="D658" s="92"/>
      <c r="E658" s="94">
        <v>6</v>
      </c>
      <c r="F658" s="1048"/>
      <c r="G658" s="1075"/>
      <c r="H658" s="116" t="s">
        <v>820</v>
      </c>
      <c r="I658" s="341"/>
      <c r="J658" s="959" t="str">
        <f t="shared" si="14"/>
        <v/>
      </c>
    </row>
    <row r="659" spans="1:10" ht="12.75">
      <c r="A659" s="1076" t="s">
        <v>831</v>
      </c>
      <c r="B659" s="92"/>
      <c r="C659" s="116" t="s">
        <v>832</v>
      </c>
      <c r="D659" s="92" t="s">
        <v>1627</v>
      </c>
      <c r="E659" s="1077">
        <f>SUM(E660:E665)</f>
        <v>62</v>
      </c>
      <c r="F659" s="1048"/>
      <c r="G659" s="1075">
        <f>F659*E659</f>
        <v>0</v>
      </c>
      <c r="H659" s="116"/>
      <c r="I659" s="341"/>
      <c r="J659" s="959" t="str">
        <f t="shared" si="14"/>
        <v>CHYBNÁ CENA</v>
      </c>
    </row>
    <row r="660" spans="1:10" ht="25.5">
      <c r="A660" s="1076"/>
      <c r="B660" s="92"/>
      <c r="C660" s="116"/>
      <c r="D660" s="92"/>
      <c r="E660" s="94">
        <v>6</v>
      </c>
      <c r="F660" s="1048"/>
      <c r="G660" s="1075"/>
      <c r="H660" s="116" t="s">
        <v>815</v>
      </c>
      <c r="I660" s="341"/>
      <c r="J660" s="959" t="str">
        <f t="shared" si="14"/>
        <v/>
      </c>
    </row>
    <row r="661" spans="1:10" ht="25.5">
      <c r="A661" s="1076"/>
      <c r="B661" s="92"/>
      <c r="C661" s="116"/>
      <c r="D661" s="92"/>
      <c r="E661" s="94">
        <v>19</v>
      </c>
      <c r="F661" s="1048"/>
      <c r="G661" s="1075"/>
      <c r="H661" s="116" t="s">
        <v>816</v>
      </c>
      <c r="I661" s="341"/>
      <c r="J661" s="959" t="str">
        <f t="shared" si="14"/>
        <v/>
      </c>
    </row>
    <row r="662" spans="1:10" ht="25.5">
      <c r="A662" s="1076"/>
      <c r="B662" s="92"/>
      <c r="C662" s="116"/>
      <c r="D662" s="92"/>
      <c r="E662" s="94">
        <v>17</v>
      </c>
      <c r="F662" s="1048"/>
      <c r="G662" s="1075"/>
      <c r="H662" s="116" t="s">
        <v>817</v>
      </c>
      <c r="I662" s="341"/>
      <c r="J662" s="959" t="str">
        <f t="shared" si="14"/>
        <v/>
      </c>
    </row>
    <row r="663" spans="1:10" ht="25.5">
      <c r="A663" s="1076"/>
      <c r="B663" s="92"/>
      <c r="C663" s="116"/>
      <c r="D663" s="92"/>
      <c r="E663" s="94">
        <v>9</v>
      </c>
      <c r="F663" s="1048"/>
      <c r="G663" s="1075"/>
      <c r="H663" s="116" t="s">
        <v>818</v>
      </c>
      <c r="I663" s="341"/>
      <c r="J663" s="959" t="str">
        <f t="shared" si="14"/>
        <v/>
      </c>
    </row>
    <row r="664" spans="1:10" ht="25.5">
      <c r="A664" s="1076"/>
      <c r="B664" s="92"/>
      <c r="C664" s="116"/>
      <c r="D664" s="92"/>
      <c r="E664" s="94">
        <v>9</v>
      </c>
      <c r="F664" s="1048"/>
      <c r="G664" s="1075"/>
      <c r="H664" s="116" t="s">
        <v>819</v>
      </c>
      <c r="I664" s="341"/>
      <c r="J664" s="959" t="str">
        <f t="shared" si="14"/>
        <v/>
      </c>
    </row>
    <row r="665" spans="1:10" ht="25.5">
      <c r="A665" s="1076"/>
      <c r="B665" s="92"/>
      <c r="C665" s="116"/>
      <c r="D665" s="92"/>
      <c r="E665" s="94">
        <v>2</v>
      </c>
      <c r="F665" s="1048"/>
      <c r="G665" s="1075"/>
      <c r="H665" s="116" t="s">
        <v>820</v>
      </c>
      <c r="I665" s="341"/>
      <c r="J665" s="959" t="str">
        <f t="shared" si="14"/>
        <v/>
      </c>
    </row>
    <row r="666" spans="1:10" ht="25.5">
      <c r="A666" s="1076"/>
      <c r="B666" s="92"/>
      <c r="C666" s="116"/>
      <c r="D666" s="92"/>
      <c r="E666" s="94">
        <v>0</v>
      </c>
      <c r="F666" s="1048"/>
      <c r="G666" s="1075"/>
      <c r="H666" s="116" t="s">
        <v>258</v>
      </c>
      <c r="I666" s="341"/>
      <c r="J666" s="959" t="str">
        <f t="shared" si="14"/>
        <v/>
      </c>
    </row>
    <row r="667" spans="1:10" ht="12.75">
      <c r="A667" s="1076" t="s">
        <v>833</v>
      </c>
      <c r="B667" s="92"/>
      <c r="C667" s="116" t="s">
        <v>834</v>
      </c>
      <c r="D667" s="92" t="s">
        <v>1627</v>
      </c>
      <c r="E667" s="1077">
        <f>SUM(E668:E673)</f>
        <v>41</v>
      </c>
      <c r="F667" s="1048"/>
      <c r="G667" s="1075">
        <f>F667*E667</f>
        <v>0</v>
      </c>
      <c r="H667" s="116"/>
      <c r="I667" s="341"/>
      <c r="J667" s="959" t="str">
        <f t="shared" si="14"/>
        <v>CHYBNÁ CENA</v>
      </c>
    </row>
    <row r="668" spans="1:10" ht="25.5">
      <c r="A668" s="1076"/>
      <c r="B668" s="92"/>
      <c r="C668" s="116"/>
      <c r="D668" s="92"/>
      <c r="E668" s="94">
        <v>3</v>
      </c>
      <c r="F668" s="1048"/>
      <c r="G668" s="1075"/>
      <c r="H668" s="116" t="s">
        <v>815</v>
      </c>
      <c r="I668" s="341"/>
      <c r="J668" s="959" t="str">
        <f t="shared" si="14"/>
        <v/>
      </c>
    </row>
    <row r="669" spans="1:10" ht="25.5">
      <c r="A669" s="1076"/>
      <c r="B669" s="92"/>
      <c r="C669" s="116"/>
      <c r="D669" s="92"/>
      <c r="E669" s="94">
        <v>12</v>
      </c>
      <c r="F669" s="1048"/>
      <c r="G669" s="1075"/>
      <c r="H669" s="116" t="s">
        <v>816</v>
      </c>
      <c r="I669" s="341"/>
      <c r="J669" s="959" t="str">
        <f t="shared" si="14"/>
        <v/>
      </c>
    </row>
    <row r="670" spans="1:10" ht="25.5">
      <c r="A670" s="1076"/>
      <c r="B670" s="92"/>
      <c r="C670" s="116"/>
      <c r="D670" s="92"/>
      <c r="E670" s="94">
        <v>9</v>
      </c>
      <c r="F670" s="1048"/>
      <c r="G670" s="1075"/>
      <c r="H670" s="116" t="s">
        <v>817</v>
      </c>
      <c r="I670" s="341"/>
      <c r="J670" s="959" t="str">
        <f t="shared" si="14"/>
        <v/>
      </c>
    </row>
    <row r="671" spans="1:10" ht="25.5">
      <c r="A671" s="1076"/>
      <c r="B671" s="92"/>
      <c r="C671" s="116"/>
      <c r="D671" s="92"/>
      <c r="E671" s="94">
        <v>6</v>
      </c>
      <c r="F671" s="1048"/>
      <c r="G671" s="1075"/>
      <c r="H671" s="116" t="s">
        <v>818</v>
      </c>
      <c r="I671" s="341"/>
      <c r="J671" s="959" t="str">
        <f t="shared" si="14"/>
        <v/>
      </c>
    </row>
    <row r="672" spans="1:10" ht="25.5">
      <c r="A672" s="1076"/>
      <c r="B672" s="92"/>
      <c r="C672" s="116"/>
      <c r="D672" s="92"/>
      <c r="E672" s="94">
        <v>6</v>
      </c>
      <c r="F672" s="1048"/>
      <c r="G672" s="1075"/>
      <c r="H672" s="116" t="s">
        <v>819</v>
      </c>
      <c r="I672" s="341"/>
      <c r="J672" s="959" t="str">
        <f t="shared" si="14"/>
        <v/>
      </c>
    </row>
    <row r="673" spans="1:10" ht="25.5">
      <c r="A673" s="1076"/>
      <c r="B673" s="92"/>
      <c r="C673" s="116"/>
      <c r="D673" s="92"/>
      <c r="E673" s="94">
        <v>5</v>
      </c>
      <c r="F673" s="1048"/>
      <c r="G673" s="1075"/>
      <c r="H673" s="116" t="s">
        <v>820</v>
      </c>
      <c r="I673" s="341"/>
      <c r="J673" s="959" t="str">
        <f t="shared" si="14"/>
        <v/>
      </c>
    </row>
    <row r="674" spans="1:10" ht="25.5">
      <c r="A674" s="1076"/>
      <c r="B674" s="92"/>
      <c r="C674" s="116"/>
      <c r="D674" s="92"/>
      <c r="E674" s="94">
        <v>0</v>
      </c>
      <c r="F674" s="1048"/>
      <c r="G674" s="1075"/>
      <c r="H674" s="116" t="s">
        <v>258</v>
      </c>
      <c r="I674" s="341"/>
      <c r="J674" s="959" t="str">
        <f t="shared" si="14"/>
        <v/>
      </c>
    </row>
    <row r="675" spans="1:10" ht="25.5">
      <c r="A675" s="1076" t="s">
        <v>835</v>
      </c>
      <c r="B675" s="92"/>
      <c r="C675" s="116" t="s">
        <v>836</v>
      </c>
      <c r="D675" s="92" t="s">
        <v>1627</v>
      </c>
      <c r="E675" s="1077">
        <f>SUM(E676:E681)</f>
        <v>5</v>
      </c>
      <c r="F675" s="1048"/>
      <c r="G675" s="1075">
        <f>F675*E675</f>
        <v>0</v>
      </c>
      <c r="H675" s="116"/>
      <c r="I675" s="341"/>
      <c r="J675" s="959" t="str">
        <f t="shared" si="14"/>
        <v>CHYBNÁ CENA</v>
      </c>
    </row>
    <row r="676" spans="1:10" ht="25.5">
      <c r="A676" s="1076"/>
      <c r="B676" s="92"/>
      <c r="C676" s="116"/>
      <c r="D676" s="92"/>
      <c r="E676" s="94">
        <v>0</v>
      </c>
      <c r="F676" s="1048"/>
      <c r="G676" s="1075"/>
      <c r="H676" s="116" t="s">
        <v>815</v>
      </c>
      <c r="I676" s="341"/>
      <c r="J676" s="959" t="str">
        <f t="shared" si="14"/>
        <v/>
      </c>
    </row>
    <row r="677" spans="1:10" ht="25.5">
      <c r="A677" s="1076"/>
      <c r="B677" s="92"/>
      <c r="C677" s="116"/>
      <c r="D677" s="92"/>
      <c r="E677" s="94">
        <v>1</v>
      </c>
      <c r="F677" s="1048"/>
      <c r="G677" s="1075"/>
      <c r="H677" s="116" t="s">
        <v>816</v>
      </c>
      <c r="I677" s="341"/>
      <c r="J677" s="959" t="str">
        <f t="shared" si="14"/>
        <v/>
      </c>
    </row>
    <row r="678" spans="1:10" ht="25.5">
      <c r="A678" s="1076"/>
      <c r="B678" s="92"/>
      <c r="C678" s="116"/>
      <c r="D678" s="92"/>
      <c r="E678" s="94">
        <v>1</v>
      </c>
      <c r="F678" s="1048"/>
      <c r="G678" s="1075"/>
      <c r="H678" s="116" t="s">
        <v>817</v>
      </c>
      <c r="I678" s="341"/>
      <c r="J678" s="959" t="str">
        <f t="shared" si="14"/>
        <v/>
      </c>
    </row>
    <row r="679" spans="1:10" ht="25.5">
      <c r="A679" s="1076"/>
      <c r="B679" s="92"/>
      <c r="C679" s="116"/>
      <c r="D679" s="92"/>
      <c r="E679" s="94">
        <v>1</v>
      </c>
      <c r="F679" s="1048"/>
      <c r="G679" s="1075"/>
      <c r="H679" s="116" t="s">
        <v>818</v>
      </c>
      <c r="I679" s="341"/>
      <c r="J679" s="959" t="str">
        <f t="shared" si="14"/>
        <v/>
      </c>
    </row>
    <row r="680" spans="1:10" ht="25.5">
      <c r="A680" s="1076"/>
      <c r="B680" s="92"/>
      <c r="C680" s="116"/>
      <c r="D680" s="92"/>
      <c r="E680" s="94">
        <v>1</v>
      </c>
      <c r="F680" s="1048"/>
      <c r="G680" s="1075"/>
      <c r="H680" s="116" t="s">
        <v>819</v>
      </c>
      <c r="I680" s="341"/>
      <c r="J680" s="959" t="str">
        <f t="shared" si="14"/>
        <v/>
      </c>
    </row>
    <row r="681" spans="1:10" ht="25.5">
      <c r="A681" s="1076"/>
      <c r="B681" s="92"/>
      <c r="C681" s="116"/>
      <c r="D681" s="92"/>
      <c r="E681" s="94">
        <v>1</v>
      </c>
      <c r="F681" s="1048"/>
      <c r="G681" s="1075"/>
      <c r="H681" s="116" t="s">
        <v>820</v>
      </c>
      <c r="I681" s="341"/>
      <c r="J681" s="959" t="str">
        <f t="shared" si="14"/>
        <v/>
      </c>
    </row>
    <row r="682" spans="1:10" ht="12.75">
      <c r="A682" s="1076" t="s">
        <v>837</v>
      </c>
      <c r="B682" s="92"/>
      <c r="C682" s="116" t="s">
        <v>838</v>
      </c>
      <c r="D682" s="92" t="s">
        <v>1627</v>
      </c>
      <c r="E682" s="1077">
        <f>SUM(E683:E688)</f>
        <v>285</v>
      </c>
      <c r="F682" s="1048"/>
      <c r="G682" s="1075">
        <f>F682*E682</f>
        <v>0</v>
      </c>
      <c r="H682" s="116"/>
      <c r="I682" s="341"/>
      <c r="J682" s="959" t="str">
        <f t="shared" si="14"/>
        <v>CHYBNÁ CENA</v>
      </c>
    </row>
    <row r="683" spans="1:10" ht="25.5">
      <c r="A683" s="1076"/>
      <c r="B683" s="92"/>
      <c r="C683" s="116"/>
      <c r="D683" s="92"/>
      <c r="E683" s="94">
        <v>27</v>
      </c>
      <c r="F683" s="1048"/>
      <c r="G683" s="1075"/>
      <c r="H683" s="116" t="s">
        <v>815</v>
      </c>
      <c r="I683" s="341"/>
      <c r="J683" s="959" t="str">
        <f t="shared" si="14"/>
        <v/>
      </c>
    </row>
    <row r="684" spans="1:10" ht="25.5">
      <c r="A684" s="1076"/>
      <c r="B684" s="92"/>
      <c r="C684" s="116"/>
      <c r="D684" s="92"/>
      <c r="E684" s="94">
        <v>58</v>
      </c>
      <c r="F684" s="1048"/>
      <c r="G684" s="1075"/>
      <c r="H684" s="116" t="s">
        <v>816</v>
      </c>
      <c r="I684" s="341"/>
      <c r="J684" s="959" t="str">
        <f t="shared" si="14"/>
        <v/>
      </c>
    </row>
    <row r="685" spans="1:10" ht="25.5">
      <c r="A685" s="1076"/>
      <c r="B685" s="92"/>
      <c r="C685" s="116"/>
      <c r="D685" s="92"/>
      <c r="E685" s="94">
        <v>79</v>
      </c>
      <c r="F685" s="1048"/>
      <c r="G685" s="1075"/>
      <c r="H685" s="116" t="s">
        <v>817</v>
      </c>
      <c r="I685" s="341"/>
      <c r="J685" s="959" t="str">
        <f t="shared" si="14"/>
        <v/>
      </c>
    </row>
    <row r="686" spans="1:10" ht="25.5">
      <c r="A686" s="1076"/>
      <c r="B686" s="92"/>
      <c r="C686" s="116"/>
      <c r="D686" s="92"/>
      <c r="E686" s="94">
        <v>119</v>
      </c>
      <c r="F686" s="1048"/>
      <c r="G686" s="1075"/>
      <c r="H686" s="116" t="s">
        <v>818</v>
      </c>
      <c r="I686" s="341"/>
      <c r="J686" s="959" t="str">
        <f t="shared" si="14"/>
        <v/>
      </c>
    </row>
    <row r="687" spans="1:10" ht="25.5">
      <c r="A687" s="1076"/>
      <c r="B687" s="92"/>
      <c r="C687" s="116"/>
      <c r="D687" s="92"/>
      <c r="E687" s="94">
        <v>2</v>
      </c>
      <c r="F687" s="1048"/>
      <c r="G687" s="1075"/>
      <c r="H687" s="116" t="s">
        <v>819</v>
      </c>
      <c r="I687" s="341"/>
      <c r="J687" s="959" t="str">
        <f t="shared" si="14"/>
        <v/>
      </c>
    </row>
    <row r="688" spans="1:10" ht="25.5">
      <c r="A688" s="1076"/>
      <c r="B688" s="92"/>
      <c r="C688" s="116"/>
      <c r="D688" s="92"/>
      <c r="E688" s="94">
        <v>0</v>
      </c>
      <c r="F688" s="1048"/>
      <c r="G688" s="1075"/>
      <c r="H688" s="116" t="s">
        <v>820</v>
      </c>
      <c r="I688" s="341"/>
      <c r="J688" s="959" t="str">
        <f t="shared" si="14"/>
        <v/>
      </c>
    </row>
    <row r="689" spans="1:10" ht="12.75">
      <c r="A689" s="1076" t="s">
        <v>839</v>
      </c>
      <c r="B689" s="92"/>
      <c r="C689" s="116" t="s">
        <v>840</v>
      </c>
      <c r="D689" s="92" t="s">
        <v>1627</v>
      </c>
      <c r="E689" s="1077">
        <v>1</v>
      </c>
      <c r="F689" s="1048"/>
      <c r="G689" s="1075">
        <f aca="true" t="shared" si="15" ref="G689:G696">F689*E689</f>
        <v>0</v>
      </c>
      <c r="H689" s="116"/>
      <c r="I689" s="341"/>
      <c r="J689" s="959" t="str">
        <f t="shared" si="14"/>
        <v>CHYBNÁ CENA</v>
      </c>
    </row>
    <row r="690" spans="1:10" ht="12.75">
      <c r="A690" s="1076" t="s">
        <v>841</v>
      </c>
      <c r="B690" s="92"/>
      <c r="C690" s="116" t="s">
        <v>842</v>
      </c>
      <c r="D690" s="92" t="s">
        <v>1627</v>
      </c>
      <c r="E690" s="1077">
        <v>1</v>
      </c>
      <c r="F690" s="1048"/>
      <c r="G690" s="1075">
        <f t="shared" si="15"/>
        <v>0</v>
      </c>
      <c r="H690" s="116"/>
      <c r="I690" s="341"/>
      <c r="J690" s="959" t="str">
        <f t="shared" si="14"/>
        <v>CHYBNÁ CENA</v>
      </c>
    </row>
    <row r="691" spans="1:10" ht="25.5">
      <c r="A691" s="1076" t="s">
        <v>843</v>
      </c>
      <c r="B691" s="92"/>
      <c r="C691" s="116" t="s">
        <v>844</v>
      </c>
      <c r="D691" s="92" t="s">
        <v>1627</v>
      </c>
      <c r="E691" s="1077">
        <v>1</v>
      </c>
      <c r="F691" s="1048"/>
      <c r="G691" s="1075">
        <f t="shared" si="15"/>
        <v>0</v>
      </c>
      <c r="H691" s="116"/>
      <c r="I691" s="341"/>
      <c r="J691" s="959" t="str">
        <f t="shared" si="14"/>
        <v>CHYBNÁ CENA</v>
      </c>
    </row>
    <row r="692" spans="1:10" ht="12.75">
      <c r="A692" s="1076" t="s">
        <v>845</v>
      </c>
      <c r="B692" s="92"/>
      <c r="C692" s="116" t="s">
        <v>846</v>
      </c>
      <c r="D692" s="92" t="s">
        <v>1627</v>
      </c>
      <c r="E692" s="1077">
        <v>1</v>
      </c>
      <c r="F692" s="1048"/>
      <c r="G692" s="1075">
        <f t="shared" si="15"/>
        <v>0</v>
      </c>
      <c r="H692" s="116"/>
      <c r="I692" s="341"/>
      <c r="J692" s="959" t="str">
        <f t="shared" si="14"/>
        <v>CHYBNÁ CENA</v>
      </c>
    </row>
    <row r="693" spans="1:10" ht="12.75">
      <c r="A693" s="1076" t="s">
        <v>4263</v>
      </c>
      <c r="B693" s="92"/>
      <c r="C693" s="116" t="s">
        <v>847</v>
      </c>
      <c r="D693" s="92" t="s">
        <v>1627</v>
      </c>
      <c r="E693" s="1077">
        <v>1</v>
      </c>
      <c r="F693" s="1048"/>
      <c r="G693" s="1075">
        <f t="shared" si="15"/>
        <v>0</v>
      </c>
      <c r="H693" s="116"/>
      <c r="I693" s="341"/>
      <c r="J693" s="959" t="str">
        <f t="shared" si="14"/>
        <v>CHYBNÁ CENA</v>
      </c>
    </row>
    <row r="694" spans="1:10" ht="12.75">
      <c r="A694" s="1076" t="s">
        <v>848</v>
      </c>
      <c r="B694" s="92"/>
      <c r="C694" s="116" t="s">
        <v>849</v>
      </c>
      <c r="D694" s="92" t="s">
        <v>1627</v>
      </c>
      <c r="E694" s="1077">
        <v>1</v>
      </c>
      <c r="F694" s="1048"/>
      <c r="G694" s="1075">
        <f t="shared" si="15"/>
        <v>0</v>
      </c>
      <c r="H694" s="116"/>
      <c r="I694" s="341"/>
      <c r="J694" s="959" t="str">
        <f>IF((ISBLANK(D694)),"",IF(G694&lt;=0,"CHYBNÁ CENA",""))</f>
        <v>CHYBNÁ CENA</v>
      </c>
    </row>
    <row r="695" spans="1:10" ht="12.75">
      <c r="A695" s="1076" t="s">
        <v>850</v>
      </c>
      <c r="B695" s="92"/>
      <c r="C695" s="116" t="s">
        <v>851</v>
      </c>
      <c r="D695" s="92" t="s">
        <v>1627</v>
      </c>
      <c r="E695" s="1077">
        <v>1</v>
      </c>
      <c r="F695" s="1048"/>
      <c r="G695" s="1075">
        <f t="shared" si="15"/>
        <v>0</v>
      </c>
      <c r="H695" s="116"/>
      <c r="I695" s="341"/>
      <c r="J695" s="959" t="str">
        <f>IF((ISBLANK(D695)),"",IF(G695&lt;=0,"CHYBNÁ CENA",""))</f>
        <v>CHYBNÁ CENA</v>
      </c>
    </row>
    <row r="696" spans="1:10" ht="12.75">
      <c r="A696" s="1076" t="s">
        <v>4264</v>
      </c>
      <c r="B696" s="92"/>
      <c r="C696" s="116" t="s">
        <v>852</v>
      </c>
      <c r="D696" s="92" t="s">
        <v>1627</v>
      </c>
      <c r="E696" s="1079">
        <v>1</v>
      </c>
      <c r="F696" s="1048"/>
      <c r="G696" s="1075">
        <f t="shared" si="15"/>
        <v>0</v>
      </c>
      <c r="H696" s="116"/>
      <c r="I696" s="341"/>
      <c r="J696" s="959" t="str">
        <f>IF((ISBLANK(D696)),"",IF(G696&lt;=0,"CHYBNÁ CENA",""))</f>
        <v>CHYBNÁ CENA</v>
      </c>
    </row>
    <row r="697" spans="1:10" ht="12.75">
      <c r="A697" s="335"/>
      <c r="B697" s="328"/>
      <c r="C697" s="327"/>
      <c r="D697" s="328"/>
      <c r="E697" s="329"/>
      <c r="F697" s="1024"/>
      <c r="G697" s="330"/>
      <c r="H697" s="327"/>
      <c r="I697" s="341"/>
      <c r="J697" s="959" t="str">
        <f>IF((ISBLANK(D697)),"",IF(G697&lt;=0,"CHYBNÁ CENA",""))</f>
        <v/>
      </c>
    </row>
    <row r="698" spans="1:10" s="263" customFormat="1" ht="13.5" thickBot="1">
      <c r="A698" s="395"/>
      <c r="B698" s="396"/>
      <c r="C698" s="397" t="s">
        <v>1830</v>
      </c>
      <c r="D698" s="395"/>
      <c r="E698" s="399"/>
      <c r="F698" s="400"/>
      <c r="G698" s="419">
        <f>SUM(G7:G696)</f>
        <v>0</v>
      </c>
      <c r="H698" s="398"/>
      <c r="I698" s="398"/>
      <c r="J698" s="969"/>
    </row>
    <row r="699" spans="1:9" ht="13.5" thickBot="1">
      <c r="A699" s="1401" t="s">
        <v>4769</v>
      </c>
      <c r="B699" s="1402"/>
      <c r="C699" s="1402"/>
      <c r="D699" s="1402"/>
      <c r="E699" s="1402"/>
      <c r="F699" s="1402"/>
      <c r="G699" s="1402"/>
      <c r="H699" s="1402"/>
      <c r="I699" s="1403"/>
    </row>
    <row r="702" spans="6:7" ht="12.75">
      <c r="F702" s="960" t="s">
        <v>4265</v>
      </c>
      <c r="G702" s="961">
        <f>COUNTIF(G6:G697,"&lt;=0")</f>
        <v>174</v>
      </c>
    </row>
  </sheetData>
  <sheetProtection algorithmName="SHA-512" hashValue="c4ucLi5twKALCB6JF0138kwhfM3wKGBRB6PbgE0aS/4zLp2pSEtQYVoDUoiBQoy8KS8M0CrUD4qkLgxZYPYwgA==" saltValue="xFx8IykdbpeNZnw5pVY+0g==" spinCount="100000" sheet="1" objects="1" scenarios="1" selectLockedCells="1"/>
  <mergeCells count="13">
    <mergeCell ref="A1:B1"/>
    <mergeCell ref="C1:I1"/>
    <mergeCell ref="A2:B2"/>
    <mergeCell ref="C2:F2"/>
    <mergeCell ref="A3:I3"/>
    <mergeCell ref="I4:I5"/>
    <mergeCell ref="A699:I699"/>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zoomScale="90" zoomScaleNormal="90" workbookViewId="0" topLeftCell="A13">
      <selection activeCell="F6" sqref="F6"/>
    </sheetView>
  </sheetViews>
  <sheetFormatPr defaultColWidth="9.00390625" defaultRowHeight="12.75"/>
  <cols>
    <col min="1" max="1" width="8.125" style="0" customWidth="1"/>
    <col min="2" max="2" width="24.25390625" style="0" customWidth="1"/>
    <col min="3" max="3" width="43.00390625" style="0" customWidth="1"/>
    <col min="4" max="4" width="9.25390625" style="0" customWidth="1"/>
    <col min="5" max="5" width="11.75390625" style="0" customWidth="1"/>
    <col min="6" max="6" width="15.75390625" style="0" customWidth="1"/>
    <col min="7" max="7" width="17.00390625" style="0" customWidth="1"/>
    <col min="8" max="8" width="24.375" style="0" customWidth="1"/>
    <col min="9" max="9" width="17.375" style="0" customWidth="1"/>
    <col min="10" max="10" width="22.25390625" style="966" customWidth="1"/>
  </cols>
  <sheetData>
    <row r="1" spans="1:9" ht="31.5" customHeight="1" thickBot="1">
      <c r="A1" s="1418" t="s">
        <v>3095</v>
      </c>
      <c r="B1" s="1419"/>
      <c r="C1" s="1420" t="s">
        <v>3487</v>
      </c>
      <c r="D1" s="1421"/>
      <c r="E1" s="1421"/>
      <c r="F1" s="1421"/>
      <c r="G1" s="1422"/>
      <c r="H1" s="1422"/>
      <c r="I1" s="1422"/>
    </row>
    <row r="2" spans="1:9" ht="30" customHeight="1" thickBot="1">
      <c r="A2" s="1423" t="s">
        <v>3096</v>
      </c>
      <c r="B2" s="1424"/>
      <c r="C2" s="1420" t="s">
        <v>1688</v>
      </c>
      <c r="D2" s="1421"/>
      <c r="E2" s="1421"/>
      <c r="F2" s="1421"/>
      <c r="G2" s="2" t="s">
        <v>3098</v>
      </c>
      <c r="H2" s="900"/>
      <c r="I2" s="3" t="s">
        <v>1678</v>
      </c>
    </row>
    <row r="3" spans="1:9" ht="16.5" customHeight="1" thickBot="1">
      <c r="A3" s="1428" t="s">
        <v>3099</v>
      </c>
      <c r="B3" s="1421"/>
      <c r="C3" s="1421"/>
      <c r="D3" s="1421"/>
      <c r="E3" s="1421"/>
      <c r="F3" s="1421"/>
      <c r="G3" s="1421"/>
      <c r="H3" s="1421"/>
      <c r="I3" s="1429"/>
    </row>
    <row r="4" spans="1:9" ht="12.75" customHeight="1">
      <c r="A4" s="1411" t="s">
        <v>3100</v>
      </c>
      <c r="B4" s="206" t="s">
        <v>3101</v>
      </c>
      <c r="C4" s="1413" t="s">
        <v>3102</v>
      </c>
      <c r="D4" s="1409" t="s">
        <v>3103</v>
      </c>
      <c r="E4" s="1409" t="s">
        <v>3104</v>
      </c>
      <c r="F4" s="1416" t="s">
        <v>3105</v>
      </c>
      <c r="G4" s="1417"/>
      <c r="H4" s="1409" t="s">
        <v>2634</v>
      </c>
      <c r="I4" s="1407" t="s">
        <v>3106</v>
      </c>
    </row>
    <row r="5" spans="1:10" ht="29.85" customHeight="1" thickBot="1">
      <c r="A5" s="1412"/>
      <c r="B5" s="4" t="s">
        <v>3107</v>
      </c>
      <c r="C5" s="1414"/>
      <c r="D5" s="1415"/>
      <c r="E5" s="1415"/>
      <c r="F5" s="5" t="s">
        <v>3108</v>
      </c>
      <c r="G5" s="712" t="s">
        <v>411</v>
      </c>
      <c r="H5" s="1410"/>
      <c r="I5" s="1408"/>
      <c r="J5" s="962" t="s">
        <v>4154</v>
      </c>
    </row>
    <row r="6" spans="1:10" ht="12.75">
      <c r="A6" s="220">
        <v>1</v>
      </c>
      <c r="B6" s="12" t="s">
        <v>3097</v>
      </c>
      <c r="C6" s="221" t="s">
        <v>1973</v>
      </c>
      <c r="D6" s="222" t="s">
        <v>2637</v>
      </c>
      <c r="E6" s="13">
        <v>1</v>
      </c>
      <c r="F6" s="977"/>
      <c r="G6" s="354">
        <f aca="true" t="shared" si="0" ref="G6:G32">F6*E6</f>
        <v>0</v>
      </c>
      <c r="H6" s="221" t="s">
        <v>1974</v>
      </c>
      <c r="I6" s="223" t="s">
        <v>3097</v>
      </c>
      <c r="J6" s="959" t="str">
        <f aca="true" t="shared" si="1" ref="J6:J37">IF((ISBLANK(D6)),"",IF(G6&lt;=0,"CHYBNÁ CENA",""))</f>
        <v>CHYBNÁ CENA</v>
      </c>
    </row>
    <row r="7" spans="1:10" ht="12.75">
      <c r="A7" s="224"/>
      <c r="B7" s="91" t="s">
        <v>1975</v>
      </c>
      <c r="C7" s="90" t="s">
        <v>1976</v>
      </c>
      <c r="D7" s="91" t="s">
        <v>2637</v>
      </c>
      <c r="E7" s="19">
        <v>1</v>
      </c>
      <c r="F7" s="978"/>
      <c r="G7" s="20">
        <f t="shared" si="0"/>
        <v>0</v>
      </c>
      <c r="H7" s="98" t="s">
        <v>1974</v>
      </c>
      <c r="I7" s="225" t="s">
        <v>3097</v>
      </c>
      <c r="J7" s="959" t="str">
        <f t="shared" si="1"/>
        <v>CHYBNÁ CENA</v>
      </c>
    </row>
    <row r="8" spans="1:10" ht="12.75">
      <c r="A8" s="224"/>
      <c r="B8" s="17"/>
      <c r="C8" s="90" t="s">
        <v>1977</v>
      </c>
      <c r="D8" s="91" t="s">
        <v>2637</v>
      </c>
      <c r="E8" s="19">
        <v>1</v>
      </c>
      <c r="F8" s="978"/>
      <c r="G8" s="20">
        <f t="shared" si="0"/>
        <v>0</v>
      </c>
      <c r="H8" s="90" t="s">
        <v>1974</v>
      </c>
      <c r="I8" s="225" t="s">
        <v>3097</v>
      </c>
      <c r="J8" s="959" t="str">
        <f t="shared" si="1"/>
        <v>CHYBNÁ CENA</v>
      </c>
    </row>
    <row r="9" spans="1:10" ht="38.25">
      <c r="A9" s="226">
        <v>2</v>
      </c>
      <c r="B9" s="17" t="s">
        <v>3097</v>
      </c>
      <c r="C9" s="90" t="s">
        <v>1978</v>
      </c>
      <c r="D9" s="228" t="s">
        <v>2637</v>
      </c>
      <c r="E9" s="229">
        <v>1</v>
      </c>
      <c r="F9" s="1017"/>
      <c r="G9" s="230">
        <f t="shared" si="0"/>
        <v>0</v>
      </c>
      <c r="H9" s="227" t="s">
        <v>1974</v>
      </c>
      <c r="I9" s="225" t="s">
        <v>3097</v>
      </c>
      <c r="J9" s="959" t="str">
        <f t="shared" si="1"/>
        <v>CHYBNÁ CENA</v>
      </c>
    </row>
    <row r="10" spans="1:10" ht="12.75">
      <c r="A10" s="224" t="s">
        <v>3097</v>
      </c>
      <c r="B10" s="91" t="s">
        <v>1979</v>
      </c>
      <c r="C10" s="90" t="s">
        <v>1956</v>
      </c>
      <c r="D10" s="91" t="s">
        <v>2637</v>
      </c>
      <c r="E10" s="19">
        <v>1</v>
      </c>
      <c r="F10" s="978"/>
      <c r="G10" s="20">
        <f t="shared" si="0"/>
        <v>0</v>
      </c>
      <c r="H10" s="90" t="s">
        <v>1974</v>
      </c>
      <c r="I10" s="225" t="s">
        <v>3097</v>
      </c>
      <c r="J10" s="959" t="str">
        <f t="shared" si="1"/>
        <v>CHYBNÁ CENA</v>
      </c>
    </row>
    <row r="11" spans="1:10" ht="12.75">
      <c r="A11" s="224"/>
      <c r="B11" s="91"/>
      <c r="C11" s="90" t="s">
        <v>1957</v>
      </c>
      <c r="D11" s="91" t="s">
        <v>1958</v>
      </c>
      <c r="E11" s="19">
        <v>1</v>
      </c>
      <c r="F11" s="978"/>
      <c r="G11" s="20">
        <f t="shared" si="0"/>
        <v>0</v>
      </c>
      <c r="H11" s="90" t="s">
        <v>1974</v>
      </c>
      <c r="I11" s="225"/>
      <c r="J11" s="959" t="str">
        <f t="shared" si="1"/>
        <v>CHYBNÁ CENA</v>
      </c>
    </row>
    <row r="12" spans="1:10" ht="12.75">
      <c r="A12" s="224" t="s">
        <v>3097</v>
      </c>
      <c r="B12" s="17" t="s">
        <v>3097</v>
      </c>
      <c r="C12" s="90" t="s">
        <v>1959</v>
      </c>
      <c r="D12" s="91" t="s">
        <v>2637</v>
      </c>
      <c r="E12" s="19">
        <v>1</v>
      </c>
      <c r="F12" s="978"/>
      <c r="G12" s="20">
        <f t="shared" si="0"/>
        <v>0</v>
      </c>
      <c r="H12" s="90" t="s">
        <v>1974</v>
      </c>
      <c r="I12" s="225" t="s">
        <v>3097</v>
      </c>
      <c r="J12" s="959" t="str">
        <f t="shared" si="1"/>
        <v>CHYBNÁ CENA</v>
      </c>
    </row>
    <row r="13" spans="1:10" ht="12.75">
      <c r="A13" s="224">
        <v>3</v>
      </c>
      <c r="B13" s="17" t="s">
        <v>3097</v>
      </c>
      <c r="C13" s="18" t="s">
        <v>1960</v>
      </c>
      <c r="D13" s="17" t="s">
        <v>456</v>
      </c>
      <c r="E13" s="231">
        <v>18</v>
      </c>
      <c r="F13" s="1018"/>
      <c r="G13" s="232">
        <f t="shared" si="0"/>
        <v>0</v>
      </c>
      <c r="H13" s="18" t="s">
        <v>1961</v>
      </c>
      <c r="I13" s="225" t="s">
        <v>3097</v>
      </c>
      <c r="J13" s="959" t="str">
        <f t="shared" si="1"/>
        <v>CHYBNÁ CENA</v>
      </c>
    </row>
    <row r="14" spans="1:10" ht="12.75">
      <c r="A14" s="224" t="s">
        <v>3097</v>
      </c>
      <c r="B14" s="91" t="s">
        <v>1962</v>
      </c>
      <c r="C14" s="18" t="s">
        <v>1963</v>
      </c>
      <c r="D14" s="17" t="s">
        <v>456</v>
      </c>
      <c r="E14" s="231">
        <v>18</v>
      </c>
      <c r="F14" s="1018"/>
      <c r="G14" s="232">
        <f t="shared" si="0"/>
        <v>0</v>
      </c>
      <c r="H14" s="18" t="s">
        <v>1961</v>
      </c>
      <c r="I14" s="225" t="s">
        <v>3097</v>
      </c>
      <c r="J14" s="959" t="str">
        <f t="shared" si="1"/>
        <v>CHYBNÁ CENA</v>
      </c>
    </row>
    <row r="15" spans="1:10" ht="12.75">
      <c r="A15" s="224"/>
      <c r="B15" s="91"/>
      <c r="C15" s="18" t="s">
        <v>182</v>
      </c>
      <c r="D15" s="17" t="s">
        <v>456</v>
      </c>
      <c r="E15" s="231">
        <v>18</v>
      </c>
      <c r="F15" s="1018"/>
      <c r="G15" s="232">
        <f t="shared" si="0"/>
        <v>0</v>
      </c>
      <c r="H15" s="18" t="s">
        <v>1961</v>
      </c>
      <c r="I15" s="225"/>
      <c r="J15" s="959" t="str">
        <f t="shared" si="1"/>
        <v>CHYBNÁ CENA</v>
      </c>
    </row>
    <row r="16" spans="1:10" ht="12.75">
      <c r="A16" s="224">
        <v>4</v>
      </c>
      <c r="B16" s="17" t="s">
        <v>3097</v>
      </c>
      <c r="C16" s="18" t="s">
        <v>183</v>
      </c>
      <c r="D16" s="17" t="s">
        <v>456</v>
      </c>
      <c r="E16" s="231">
        <v>90</v>
      </c>
      <c r="F16" s="1018"/>
      <c r="G16" s="232">
        <f t="shared" si="0"/>
        <v>0</v>
      </c>
      <c r="H16" s="18" t="s">
        <v>184</v>
      </c>
      <c r="I16" s="225" t="s">
        <v>3097</v>
      </c>
      <c r="J16" s="959" t="str">
        <f t="shared" si="1"/>
        <v>CHYBNÁ CENA</v>
      </c>
    </row>
    <row r="17" spans="1:10" ht="12.75">
      <c r="A17" s="224" t="s">
        <v>3097</v>
      </c>
      <c r="B17" s="91" t="s">
        <v>185</v>
      </c>
      <c r="C17" s="18" t="s">
        <v>1963</v>
      </c>
      <c r="D17" s="17" t="s">
        <v>456</v>
      </c>
      <c r="E17" s="231">
        <v>90</v>
      </c>
      <c r="F17" s="1018"/>
      <c r="G17" s="232">
        <f t="shared" si="0"/>
        <v>0</v>
      </c>
      <c r="H17" s="18" t="s">
        <v>184</v>
      </c>
      <c r="I17" s="225" t="s">
        <v>3097</v>
      </c>
      <c r="J17" s="959" t="str">
        <f t="shared" si="1"/>
        <v>CHYBNÁ CENA</v>
      </c>
    </row>
    <row r="18" spans="1:10" ht="12.75">
      <c r="A18" s="224" t="s">
        <v>3097</v>
      </c>
      <c r="B18" s="17" t="s">
        <v>3097</v>
      </c>
      <c r="C18" s="18" t="s">
        <v>186</v>
      </c>
      <c r="D18" s="60" t="s">
        <v>456</v>
      </c>
      <c r="E18" s="233">
        <v>90</v>
      </c>
      <c r="F18" s="1019"/>
      <c r="G18" s="234">
        <f t="shared" si="0"/>
        <v>0</v>
      </c>
      <c r="H18" s="61" t="s">
        <v>184</v>
      </c>
      <c r="I18" s="235" t="s">
        <v>3097</v>
      </c>
      <c r="J18" s="959" t="str">
        <f t="shared" si="1"/>
        <v>CHYBNÁ CENA</v>
      </c>
    </row>
    <row r="19" spans="1:10" ht="12.75">
      <c r="A19" s="224">
        <v>5</v>
      </c>
      <c r="B19" s="17"/>
      <c r="C19" s="236" t="s">
        <v>187</v>
      </c>
      <c r="D19" s="84" t="s">
        <v>2637</v>
      </c>
      <c r="E19" s="237">
        <v>174</v>
      </c>
      <c r="F19" s="1020"/>
      <c r="G19" s="234">
        <f t="shared" si="0"/>
        <v>0</v>
      </c>
      <c r="H19" s="61" t="s">
        <v>184</v>
      </c>
      <c r="I19" s="238"/>
      <c r="J19" s="959" t="str">
        <f t="shared" si="1"/>
        <v>CHYBNÁ CENA</v>
      </c>
    </row>
    <row r="20" spans="1:10" ht="12.75">
      <c r="A20" s="224"/>
      <c r="B20" s="17"/>
      <c r="C20" s="236" t="s">
        <v>1976</v>
      </c>
      <c r="D20" s="84" t="s">
        <v>2637</v>
      </c>
      <c r="E20" s="237">
        <v>174</v>
      </c>
      <c r="F20" s="1020"/>
      <c r="G20" s="234">
        <f t="shared" si="0"/>
        <v>0</v>
      </c>
      <c r="H20" s="61" t="s">
        <v>184</v>
      </c>
      <c r="I20" s="238"/>
      <c r="J20" s="959" t="str">
        <f t="shared" si="1"/>
        <v>CHYBNÁ CENA</v>
      </c>
    </row>
    <row r="21" spans="1:10" ht="12.75">
      <c r="A21" s="224">
        <v>6</v>
      </c>
      <c r="B21" s="17"/>
      <c r="C21" s="239" t="s">
        <v>188</v>
      </c>
      <c r="D21" s="103" t="s">
        <v>2637</v>
      </c>
      <c r="E21" s="105">
        <v>3</v>
      </c>
      <c r="F21" s="1021"/>
      <c r="G21" s="106">
        <f t="shared" si="0"/>
        <v>0</v>
      </c>
      <c r="H21" s="104" t="s">
        <v>189</v>
      </c>
      <c r="I21" s="238"/>
      <c r="J21" s="959" t="str">
        <f t="shared" si="1"/>
        <v>CHYBNÁ CENA</v>
      </c>
    </row>
    <row r="22" spans="1:10" ht="12.75">
      <c r="A22" s="224"/>
      <c r="B22" s="17"/>
      <c r="C22" s="239" t="s">
        <v>1976</v>
      </c>
      <c r="D22" s="103" t="s">
        <v>2637</v>
      </c>
      <c r="E22" s="105">
        <v>3</v>
      </c>
      <c r="F22" s="978"/>
      <c r="G22" s="67">
        <f t="shared" si="0"/>
        <v>0</v>
      </c>
      <c r="H22" s="104" t="s">
        <v>189</v>
      </c>
      <c r="I22" s="238"/>
      <c r="J22" s="959" t="str">
        <f t="shared" si="1"/>
        <v>CHYBNÁ CENA</v>
      </c>
    </row>
    <row r="23" spans="1:10" ht="38.25">
      <c r="A23" s="226">
        <v>7</v>
      </c>
      <c r="B23" s="17" t="s">
        <v>3097</v>
      </c>
      <c r="C23" s="239" t="s">
        <v>190</v>
      </c>
      <c r="D23" s="241" t="s">
        <v>2637</v>
      </c>
      <c r="E23" s="242">
        <v>3</v>
      </c>
      <c r="F23" s="1022"/>
      <c r="G23" s="243">
        <f t="shared" si="0"/>
        <v>0</v>
      </c>
      <c r="H23" s="240" t="s">
        <v>189</v>
      </c>
      <c r="I23" s="244" t="s">
        <v>3097</v>
      </c>
      <c r="J23" s="959" t="str">
        <f t="shared" si="1"/>
        <v>CHYBNÁ CENA</v>
      </c>
    </row>
    <row r="24" spans="1:10" ht="12.75">
      <c r="A24" s="224" t="s">
        <v>3097</v>
      </c>
      <c r="B24" s="91" t="s">
        <v>191</v>
      </c>
      <c r="C24" s="90" t="s">
        <v>1976</v>
      </c>
      <c r="D24" s="10" t="s">
        <v>2637</v>
      </c>
      <c r="E24" s="66">
        <v>3</v>
      </c>
      <c r="F24" s="1023"/>
      <c r="G24" s="67">
        <f t="shared" si="0"/>
        <v>0</v>
      </c>
      <c r="H24" s="114" t="s">
        <v>189</v>
      </c>
      <c r="I24" s="245" t="s">
        <v>3097</v>
      </c>
      <c r="J24" s="959" t="str">
        <f t="shared" si="1"/>
        <v>CHYBNÁ CENA</v>
      </c>
    </row>
    <row r="25" spans="1:10" ht="12.75">
      <c r="A25" s="226">
        <v>8</v>
      </c>
      <c r="B25" s="246"/>
      <c r="C25" s="247" t="s">
        <v>192</v>
      </c>
      <c r="D25" s="228" t="s">
        <v>456</v>
      </c>
      <c r="E25" s="248">
        <v>54</v>
      </c>
      <c r="F25" s="1017"/>
      <c r="G25" s="230">
        <f t="shared" si="0"/>
        <v>0</v>
      </c>
      <c r="H25" s="247" t="s">
        <v>193</v>
      </c>
      <c r="I25" s="225"/>
      <c r="J25" s="959" t="str">
        <f t="shared" si="1"/>
        <v>CHYBNÁ CENA</v>
      </c>
    </row>
    <row r="26" spans="1:10" ht="12.75">
      <c r="A26" s="224"/>
      <c r="B26" s="91" t="s">
        <v>194</v>
      </c>
      <c r="C26" s="90" t="s">
        <v>1976</v>
      </c>
      <c r="D26" s="228" t="s">
        <v>456</v>
      </c>
      <c r="E26" s="248">
        <v>54</v>
      </c>
      <c r="F26" s="1017"/>
      <c r="G26" s="230">
        <f t="shared" si="0"/>
        <v>0</v>
      </c>
      <c r="H26" s="247" t="s">
        <v>193</v>
      </c>
      <c r="I26" s="225"/>
      <c r="J26" s="959" t="str">
        <f t="shared" si="1"/>
        <v>CHYBNÁ CENA</v>
      </c>
    </row>
    <row r="27" spans="1:10" ht="25.5">
      <c r="A27" s="226">
        <v>9</v>
      </c>
      <c r="B27" s="91" t="s">
        <v>191</v>
      </c>
      <c r="C27" s="104" t="s">
        <v>195</v>
      </c>
      <c r="D27" s="228" t="s">
        <v>2637</v>
      </c>
      <c r="E27" s="229">
        <v>3</v>
      </c>
      <c r="F27" s="1017"/>
      <c r="G27" s="230">
        <f t="shared" si="0"/>
        <v>0</v>
      </c>
      <c r="H27" s="247" t="s">
        <v>1974</v>
      </c>
      <c r="I27" s="225"/>
      <c r="J27" s="959" t="str">
        <f t="shared" si="1"/>
        <v>CHYBNÁ CENA</v>
      </c>
    </row>
    <row r="28" spans="1:10" ht="12.75">
      <c r="A28" s="224">
        <v>10</v>
      </c>
      <c r="B28" s="100"/>
      <c r="C28" s="104" t="s">
        <v>196</v>
      </c>
      <c r="D28" s="91" t="s">
        <v>3151</v>
      </c>
      <c r="E28" s="19">
        <v>140</v>
      </c>
      <c r="F28" s="978"/>
      <c r="G28" s="20">
        <f t="shared" si="0"/>
        <v>0</v>
      </c>
      <c r="H28" s="249" t="s">
        <v>197</v>
      </c>
      <c r="I28" s="225"/>
      <c r="J28" s="959" t="str">
        <f t="shared" si="1"/>
        <v>CHYBNÁ CENA</v>
      </c>
    </row>
    <row r="29" spans="1:10" ht="12.75">
      <c r="A29" s="224">
        <v>11</v>
      </c>
      <c r="B29" s="100"/>
      <c r="C29" s="104" t="s">
        <v>198</v>
      </c>
      <c r="D29" s="91" t="s">
        <v>2637</v>
      </c>
      <c r="E29" s="19">
        <v>16</v>
      </c>
      <c r="F29" s="978"/>
      <c r="G29" s="20">
        <f t="shared" si="0"/>
        <v>0</v>
      </c>
      <c r="H29" s="249" t="s">
        <v>197</v>
      </c>
      <c r="I29" s="225"/>
      <c r="J29" s="959" t="str">
        <f t="shared" si="1"/>
        <v>CHYBNÁ CENA</v>
      </c>
    </row>
    <row r="30" spans="1:10" ht="12.75">
      <c r="A30" s="224"/>
      <c r="B30" s="100"/>
      <c r="C30" s="104" t="s">
        <v>1976</v>
      </c>
      <c r="D30" s="91" t="s">
        <v>2637</v>
      </c>
      <c r="E30" s="19">
        <v>16</v>
      </c>
      <c r="F30" s="978"/>
      <c r="G30" s="20">
        <f t="shared" si="0"/>
        <v>0</v>
      </c>
      <c r="H30" s="249" t="s">
        <v>197</v>
      </c>
      <c r="I30" s="225"/>
      <c r="J30" s="959" t="str">
        <f t="shared" si="1"/>
        <v>CHYBNÁ CENA</v>
      </c>
    </row>
    <row r="31" spans="1:10" ht="12.75">
      <c r="A31" s="224">
        <v>12</v>
      </c>
      <c r="B31" s="17"/>
      <c r="C31" s="114" t="s">
        <v>199</v>
      </c>
      <c r="D31" s="228" t="s">
        <v>456</v>
      </c>
      <c r="E31" s="19">
        <v>3</v>
      </c>
      <c r="F31" s="978"/>
      <c r="G31" s="20">
        <f t="shared" si="0"/>
        <v>0</v>
      </c>
      <c r="H31" s="249" t="s">
        <v>197</v>
      </c>
      <c r="I31" s="225"/>
      <c r="J31" s="959" t="str">
        <f t="shared" si="1"/>
        <v>CHYBNÁ CENA</v>
      </c>
    </row>
    <row r="32" spans="1:10" ht="12.75">
      <c r="A32" s="224">
        <v>13</v>
      </c>
      <c r="B32" s="17"/>
      <c r="C32" s="90" t="s">
        <v>200</v>
      </c>
      <c r="D32" s="228" t="s">
        <v>3773</v>
      </c>
      <c r="E32" s="19">
        <v>3</v>
      </c>
      <c r="F32" s="978"/>
      <c r="G32" s="20">
        <f t="shared" si="0"/>
        <v>0</v>
      </c>
      <c r="H32" s="249" t="s">
        <v>197</v>
      </c>
      <c r="I32" s="225"/>
      <c r="J32" s="959" t="str">
        <f t="shared" si="1"/>
        <v>CHYBNÁ CENA</v>
      </c>
    </row>
    <row r="33" spans="1:10" ht="12.75">
      <c r="A33" s="224">
        <v>14</v>
      </c>
      <c r="B33" s="17"/>
      <c r="C33" s="98" t="s">
        <v>201</v>
      </c>
      <c r="D33" s="228"/>
      <c r="E33" s="19"/>
      <c r="F33" s="978"/>
      <c r="G33" s="122"/>
      <c r="H33" s="249"/>
      <c r="I33" s="225"/>
      <c r="J33" s="959" t="str">
        <f t="shared" si="1"/>
        <v/>
      </c>
    </row>
    <row r="34" spans="1:10" ht="12.75">
      <c r="A34" s="224"/>
      <c r="B34" s="17"/>
      <c r="C34" s="250" t="s">
        <v>202</v>
      </c>
      <c r="D34" s="228" t="s">
        <v>3773</v>
      </c>
      <c r="E34" s="19">
        <v>2.5</v>
      </c>
      <c r="F34" s="978"/>
      <c r="G34" s="122">
        <f aca="true" t="shared" si="2" ref="G34:G74">F34*E34</f>
        <v>0</v>
      </c>
      <c r="H34" s="249" t="s">
        <v>203</v>
      </c>
      <c r="I34" s="225"/>
      <c r="J34" s="959" t="str">
        <f t="shared" si="1"/>
        <v>CHYBNÁ CENA</v>
      </c>
    </row>
    <row r="35" spans="1:10" ht="12.75">
      <c r="A35" s="224">
        <v>15</v>
      </c>
      <c r="B35" s="17"/>
      <c r="C35" s="90" t="s">
        <v>204</v>
      </c>
      <c r="D35" s="91" t="s">
        <v>456</v>
      </c>
      <c r="E35" s="19">
        <v>44</v>
      </c>
      <c r="F35" s="978"/>
      <c r="G35" s="20">
        <f t="shared" si="2"/>
        <v>0</v>
      </c>
      <c r="H35" s="90" t="s">
        <v>205</v>
      </c>
      <c r="I35" s="225"/>
      <c r="J35" s="959" t="str">
        <f t="shared" si="1"/>
        <v>CHYBNÁ CENA</v>
      </c>
    </row>
    <row r="36" spans="1:10" ht="12.75">
      <c r="A36" s="224"/>
      <c r="B36" s="91" t="s">
        <v>206</v>
      </c>
      <c r="C36" s="90" t="s">
        <v>1976</v>
      </c>
      <c r="D36" s="91" t="s">
        <v>456</v>
      </c>
      <c r="E36" s="19">
        <v>44</v>
      </c>
      <c r="F36" s="978"/>
      <c r="G36" s="20">
        <f t="shared" si="2"/>
        <v>0</v>
      </c>
      <c r="H36" s="90" t="s">
        <v>205</v>
      </c>
      <c r="I36" s="225"/>
      <c r="J36" s="959" t="str">
        <f t="shared" si="1"/>
        <v>CHYBNÁ CENA</v>
      </c>
    </row>
    <row r="37" spans="1:10" ht="12.75">
      <c r="A37" s="224">
        <v>16</v>
      </c>
      <c r="B37" s="17"/>
      <c r="C37" s="90" t="s">
        <v>207</v>
      </c>
      <c r="D37" s="91" t="s">
        <v>456</v>
      </c>
      <c r="E37" s="19">
        <v>455</v>
      </c>
      <c r="F37" s="978"/>
      <c r="G37" s="20">
        <f t="shared" si="2"/>
        <v>0</v>
      </c>
      <c r="H37" s="90" t="s">
        <v>208</v>
      </c>
      <c r="I37" s="225"/>
      <c r="J37" s="959" t="str">
        <f t="shared" si="1"/>
        <v>CHYBNÁ CENA</v>
      </c>
    </row>
    <row r="38" spans="1:10" ht="12.75">
      <c r="A38" s="224"/>
      <c r="B38" s="91" t="s">
        <v>206</v>
      </c>
      <c r="C38" s="90" t="s">
        <v>1976</v>
      </c>
      <c r="D38" s="91" t="s">
        <v>456</v>
      </c>
      <c r="E38" s="19">
        <v>455</v>
      </c>
      <c r="F38" s="978"/>
      <c r="G38" s="20">
        <f t="shared" si="2"/>
        <v>0</v>
      </c>
      <c r="H38" s="90" t="s">
        <v>208</v>
      </c>
      <c r="I38" s="225"/>
      <c r="J38" s="959" t="str">
        <f aca="true" t="shared" si="3" ref="J38:J60">IF((ISBLANK(D38)),"",IF(G38&lt;=0,"CHYBNÁ CENA",""))</f>
        <v>CHYBNÁ CENA</v>
      </c>
    </row>
    <row r="39" spans="1:10" ht="12.75">
      <c r="A39" s="224">
        <v>17</v>
      </c>
      <c r="B39" s="91" t="s">
        <v>209</v>
      </c>
      <c r="C39" s="90" t="s">
        <v>210</v>
      </c>
      <c r="D39" s="91" t="s">
        <v>2637</v>
      </c>
      <c r="E39" s="19">
        <v>16</v>
      </c>
      <c r="F39" s="978"/>
      <c r="G39" s="20">
        <f t="shared" si="2"/>
        <v>0</v>
      </c>
      <c r="H39" s="90" t="s">
        <v>211</v>
      </c>
      <c r="I39" s="225"/>
      <c r="J39" s="959" t="str">
        <f t="shared" si="3"/>
        <v>CHYBNÁ CENA</v>
      </c>
    </row>
    <row r="40" spans="1:10" ht="12.75">
      <c r="A40" s="224">
        <v>18</v>
      </c>
      <c r="B40" s="17"/>
      <c r="C40" s="90" t="s">
        <v>212</v>
      </c>
      <c r="D40" s="91" t="s">
        <v>1958</v>
      </c>
      <c r="E40" s="19">
        <v>1</v>
      </c>
      <c r="F40" s="978"/>
      <c r="G40" s="20">
        <f t="shared" si="2"/>
        <v>0</v>
      </c>
      <c r="H40" s="90" t="s">
        <v>213</v>
      </c>
      <c r="I40" s="225"/>
      <c r="J40" s="959" t="str">
        <f t="shared" si="3"/>
        <v>CHYBNÁ CENA</v>
      </c>
    </row>
    <row r="41" spans="1:10" ht="12.75">
      <c r="A41" s="224">
        <v>19</v>
      </c>
      <c r="B41" s="17"/>
      <c r="C41" s="90" t="s">
        <v>214</v>
      </c>
      <c r="D41" s="91" t="s">
        <v>2637</v>
      </c>
      <c r="E41" s="19">
        <v>2</v>
      </c>
      <c r="F41" s="978"/>
      <c r="G41" s="57">
        <f t="shared" si="2"/>
        <v>0</v>
      </c>
      <c r="H41" s="90" t="s">
        <v>215</v>
      </c>
      <c r="I41" s="225"/>
      <c r="J41" s="959" t="str">
        <f t="shared" si="3"/>
        <v>CHYBNÁ CENA</v>
      </c>
    </row>
    <row r="42" spans="1:10" ht="12.75">
      <c r="A42" s="224"/>
      <c r="B42" s="91" t="s">
        <v>216</v>
      </c>
      <c r="C42" s="90" t="s">
        <v>217</v>
      </c>
      <c r="D42" s="91" t="s">
        <v>2637</v>
      </c>
      <c r="E42" s="19">
        <v>2</v>
      </c>
      <c r="F42" s="978"/>
      <c r="G42" s="57">
        <f t="shared" si="2"/>
        <v>0</v>
      </c>
      <c r="H42" s="90" t="s">
        <v>215</v>
      </c>
      <c r="I42" s="251"/>
      <c r="J42" s="959" t="str">
        <f t="shared" si="3"/>
        <v>CHYBNÁ CENA</v>
      </c>
    </row>
    <row r="43" spans="1:10" ht="12.75">
      <c r="A43" s="224">
        <v>20</v>
      </c>
      <c r="B43" s="17"/>
      <c r="C43" s="90" t="s">
        <v>1029</v>
      </c>
      <c r="D43" s="91" t="s">
        <v>456</v>
      </c>
      <c r="E43" s="19">
        <v>90</v>
      </c>
      <c r="F43" s="978"/>
      <c r="G43" s="20">
        <f t="shared" si="2"/>
        <v>0</v>
      </c>
      <c r="H43" s="90" t="s">
        <v>215</v>
      </c>
      <c r="I43" s="251"/>
      <c r="J43" s="959" t="str">
        <f t="shared" si="3"/>
        <v>CHYBNÁ CENA</v>
      </c>
    </row>
    <row r="44" spans="1:10" ht="12.75">
      <c r="A44" s="224"/>
      <c r="B44" s="17"/>
      <c r="C44" s="90" t="s">
        <v>1030</v>
      </c>
      <c r="D44" s="91" t="s">
        <v>456</v>
      </c>
      <c r="E44" s="19">
        <v>90</v>
      </c>
      <c r="F44" s="978"/>
      <c r="G44" s="20">
        <f t="shared" si="2"/>
        <v>0</v>
      </c>
      <c r="H44" s="90" t="s">
        <v>215</v>
      </c>
      <c r="I44" s="251"/>
      <c r="J44" s="959" t="str">
        <f t="shared" si="3"/>
        <v>CHYBNÁ CENA</v>
      </c>
    </row>
    <row r="45" spans="1:10" ht="12.75">
      <c r="A45" s="224">
        <v>21</v>
      </c>
      <c r="B45" s="17"/>
      <c r="C45" s="90" t="s">
        <v>1031</v>
      </c>
      <c r="D45" s="91" t="s">
        <v>456</v>
      </c>
      <c r="E45" s="19">
        <v>20</v>
      </c>
      <c r="F45" s="978"/>
      <c r="G45" s="20">
        <f t="shared" si="2"/>
        <v>0</v>
      </c>
      <c r="H45" s="90" t="s">
        <v>215</v>
      </c>
      <c r="I45" s="251"/>
      <c r="J45" s="959" t="str">
        <f t="shared" si="3"/>
        <v>CHYBNÁ CENA</v>
      </c>
    </row>
    <row r="46" spans="1:10" ht="12.75">
      <c r="A46" s="224"/>
      <c r="B46" s="17"/>
      <c r="C46" s="90" t="s">
        <v>1030</v>
      </c>
      <c r="D46" s="91" t="s">
        <v>456</v>
      </c>
      <c r="E46" s="19">
        <v>20</v>
      </c>
      <c r="F46" s="978"/>
      <c r="G46" s="20">
        <f t="shared" si="2"/>
        <v>0</v>
      </c>
      <c r="H46" s="90" t="s">
        <v>215</v>
      </c>
      <c r="I46" s="251"/>
      <c r="J46" s="959" t="str">
        <f t="shared" si="3"/>
        <v>CHYBNÁ CENA</v>
      </c>
    </row>
    <row r="47" spans="1:10" ht="12.75">
      <c r="A47" s="224">
        <v>22</v>
      </c>
      <c r="B47" s="17"/>
      <c r="C47" s="90" t="s">
        <v>1032</v>
      </c>
      <c r="D47" s="91" t="s">
        <v>2637</v>
      </c>
      <c r="E47" s="19">
        <v>520</v>
      </c>
      <c r="F47" s="978"/>
      <c r="G47" s="57">
        <f t="shared" si="2"/>
        <v>0</v>
      </c>
      <c r="H47" s="90" t="s">
        <v>215</v>
      </c>
      <c r="I47" s="251"/>
      <c r="J47" s="959" t="str">
        <f t="shared" si="3"/>
        <v>CHYBNÁ CENA</v>
      </c>
    </row>
    <row r="48" spans="1:10" ht="12.75">
      <c r="A48" s="224">
        <v>23</v>
      </c>
      <c r="B48" s="17"/>
      <c r="C48" s="90" t="s">
        <v>1033</v>
      </c>
      <c r="D48" s="91" t="s">
        <v>2637</v>
      </c>
      <c r="E48" s="19">
        <v>520</v>
      </c>
      <c r="F48" s="978"/>
      <c r="G48" s="57">
        <f t="shared" si="2"/>
        <v>0</v>
      </c>
      <c r="H48" s="90" t="s">
        <v>215</v>
      </c>
      <c r="I48" s="251"/>
      <c r="J48" s="959" t="str">
        <f t="shared" si="3"/>
        <v>CHYBNÁ CENA</v>
      </c>
    </row>
    <row r="49" spans="1:10" ht="12.75">
      <c r="A49" s="224">
        <v>24</v>
      </c>
      <c r="B49" s="17"/>
      <c r="C49" s="90" t="s">
        <v>1034</v>
      </c>
      <c r="D49" s="91" t="s">
        <v>2637</v>
      </c>
      <c r="E49" s="19">
        <v>16</v>
      </c>
      <c r="F49" s="978"/>
      <c r="G49" s="20">
        <f t="shared" si="2"/>
        <v>0</v>
      </c>
      <c r="H49" s="90" t="s">
        <v>213</v>
      </c>
      <c r="I49" s="252"/>
      <c r="J49" s="959" t="str">
        <f t="shared" si="3"/>
        <v>CHYBNÁ CENA</v>
      </c>
    </row>
    <row r="50" spans="1:10" ht="12.75">
      <c r="A50" s="224">
        <v>25</v>
      </c>
      <c r="B50" s="17"/>
      <c r="C50" s="90" t="s">
        <v>1035</v>
      </c>
      <c r="D50" s="91" t="s">
        <v>456</v>
      </c>
      <c r="E50" s="19">
        <v>15</v>
      </c>
      <c r="F50" s="978"/>
      <c r="G50" s="57">
        <f t="shared" si="2"/>
        <v>0</v>
      </c>
      <c r="H50" s="90" t="s">
        <v>193</v>
      </c>
      <c r="I50" s="252"/>
      <c r="J50" s="959" t="str">
        <f t="shared" si="3"/>
        <v>CHYBNÁ CENA</v>
      </c>
    </row>
    <row r="51" spans="1:10" ht="12.75">
      <c r="A51" s="224"/>
      <c r="B51" s="91" t="s">
        <v>1036</v>
      </c>
      <c r="C51" s="90" t="s">
        <v>1037</v>
      </c>
      <c r="D51" s="91" t="s">
        <v>456</v>
      </c>
      <c r="E51" s="19">
        <v>15</v>
      </c>
      <c r="F51" s="978"/>
      <c r="G51" s="20">
        <f t="shared" si="2"/>
        <v>0</v>
      </c>
      <c r="H51" s="90" t="s">
        <v>193</v>
      </c>
      <c r="I51" s="252"/>
      <c r="J51" s="959" t="str">
        <f t="shared" si="3"/>
        <v>CHYBNÁ CENA</v>
      </c>
    </row>
    <row r="52" spans="1:10" ht="12.75">
      <c r="A52" s="224">
        <v>26</v>
      </c>
      <c r="B52" s="17"/>
      <c r="C52" s="90" t="s">
        <v>1038</v>
      </c>
      <c r="D52" s="91" t="s">
        <v>456</v>
      </c>
      <c r="E52" s="19">
        <v>18</v>
      </c>
      <c r="F52" s="978"/>
      <c r="G52" s="57">
        <f t="shared" si="2"/>
        <v>0</v>
      </c>
      <c r="H52" s="90" t="s">
        <v>193</v>
      </c>
      <c r="I52" s="252"/>
      <c r="J52" s="959" t="str">
        <f t="shared" si="3"/>
        <v>CHYBNÁ CENA</v>
      </c>
    </row>
    <row r="53" spans="1:10" ht="12.75">
      <c r="A53" s="224"/>
      <c r="B53" s="91" t="s">
        <v>1039</v>
      </c>
      <c r="C53" s="90" t="s">
        <v>1037</v>
      </c>
      <c r="D53" s="91" t="s">
        <v>456</v>
      </c>
      <c r="E53" s="19">
        <v>18</v>
      </c>
      <c r="F53" s="978"/>
      <c r="G53" s="20">
        <f t="shared" si="2"/>
        <v>0</v>
      </c>
      <c r="H53" s="90" t="s">
        <v>193</v>
      </c>
      <c r="I53" s="252"/>
      <c r="J53" s="959" t="str">
        <f t="shared" si="3"/>
        <v>CHYBNÁ CENA</v>
      </c>
    </row>
    <row r="54" spans="1:10" ht="12.75">
      <c r="A54" s="224">
        <v>27</v>
      </c>
      <c r="B54" s="17"/>
      <c r="C54" s="90" t="s">
        <v>1040</v>
      </c>
      <c r="D54" s="91" t="s">
        <v>456</v>
      </c>
      <c r="E54" s="19">
        <v>20</v>
      </c>
      <c r="F54" s="978"/>
      <c r="G54" s="57">
        <f t="shared" si="2"/>
        <v>0</v>
      </c>
      <c r="H54" s="90" t="s">
        <v>193</v>
      </c>
      <c r="I54" s="252"/>
      <c r="J54" s="959" t="str">
        <f t="shared" si="3"/>
        <v>CHYBNÁ CENA</v>
      </c>
    </row>
    <row r="55" spans="1:10" ht="12.75">
      <c r="A55" s="224"/>
      <c r="B55" s="91" t="s">
        <v>1041</v>
      </c>
      <c r="C55" s="90" t="s">
        <v>1037</v>
      </c>
      <c r="D55" s="91" t="s">
        <v>456</v>
      </c>
      <c r="E55" s="19">
        <v>20</v>
      </c>
      <c r="F55" s="978"/>
      <c r="G55" s="57">
        <f t="shared" si="2"/>
        <v>0</v>
      </c>
      <c r="H55" s="90" t="s">
        <v>193</v>
      </c>
      <c r="I55" s="252"/>
      <c r="J55" s="959" t="str">
        <f t="shared" si="3"/>
        <v>CHYBNÁ CENA</v>
      </c>
    </row>
    <row r="56" spans="1:10" ht="12.75">
      <c r="A56" s="224">
        <v>28</v>
      </c>
      <c r="B56" s="17"/>
      <c r="C56" s="90" t="s">
        <v>1042</v>
      </c>
      <c r="D56" s="91" t="s">
        <v>456</v>
      </c>
      <c r="E56" s="19">
        <v>24</v>
      </c>
      <c r="F56" s="978"/>
      <c r="G56" s="57">
        <f t="shared" si="2"/>
        <v>0</v>
      </c>
      <c r="H56" s="90" t="s">
        <v>193</v>
      </c>
      <c r="I56" s="252"/>
      <c r="J56" s="959" t="str">
        <f t="shared" si="3"/>
        <v>CHYBNÁ CENA</v>
      </c>
    </row>
    <row r="57" spans="1:10" ht="12.75">
      <c r="A57" s="224"/>
      <c r="B57" s="91" t="s">
        <v>1043</v>
      </c>
      <c r="C57" s="90" t="s">
        <v>1037</v>
      </c>
      <c r="D57" s="91" t="s">
        <v>456</v>
      </c>
      <c r="E57" s="19">
        <v>24</v>
      </c>
      <c r="F57" s="978"/>
      <c r="G57" s="57">
        <f t="shared" si="2"/>
        <v>0</v>
      </c>
      <c r="H57" s="90" t="s">
        <v>193</v>
      </c>
      <c r="I57" s="252"/>
      <c r="J57" s="959" t="str">
        <f t="shared" si="3"/>
        <v>CHYBNÁ CENA</v>
      </c>
    </row>
    <row r="58" spans="1:10" ht="12.75">
      <c r="A58" s="224">
        <v>29</v>
      </c>
      <c r="B58" s="91"/>
      <c r="C58" s="253" t="s">
        <v>1044</v>
      </c>
      <c r="D58" s="91" t="s">
        <v>456</v>
      </c>
      <c r="E58" s="19">
        <v>38</v>
      </c>
      <c r="F58" s="978"/>
      <c r="G58" s="57">
        <f t="shared" si="2"/>
        <v>0</v>
      </c>
      <c r="H58" s="90" t="s">
        <v>193</v>
      </c>
      <c r="I58" s="252"/>
      <c r="J58" s="959" t="str">
        <f t="shared" si="3"/>
        <v>CHYBNÁ CENA</v>
      </c>
    </row>
    <row r="59" spans="1:10" ht="12.75">
      <c r="A59" s="224"/>
      <c r="B59" s="91" t="s">
        <v>1045</v>
      </c>
      <c r="C59" s="253" t="s">
        <v>1046</v>
      </c>
      <c r="D59" s="91" t="s">
        <v>456</v>
      </c>
      <c r="E59" s="19">
        <v>38</v>
      </c>
      <c r="F59" s="978"/>
      <c r="G59" s="57">
        <f t="shared" si="2"/>
        <v>0</v>
      </c>
      <c r="H59" s="90" t="s">
        <v>193</v>
      </c>
      <c r="I59" s="252"/>
      <c r="J59" s="959" t="str">
        <f t="shared" si="3"/>
        <v>CHYBNÁ CENA</v>
      </c>
    </row>
    <row r="60" spans="1:10" ht="12.75">
      <c r="A60" s="224">
        <v>30</v>
      </c>
      <c r="B60" s="91"/>
      <c r="C60" s="253" t="s">
        <v>1047</v>
      </c>
      <c r="D60" s="91" t="s">
        <v>2637</v>
      </c>
      <c r="E60" s="19">
        <v>26</v>
      </c>
      <c r="F60" s="978"/>
      <c r="G60" s="57">
        <f t="shared" si="2"/>
        <v>0</v>
      </c>
      <c r="H60" s="90" t="s">
        <v>193</v>
      </c>
      <c r="I60" s="252"/>
      <c r="J60" s="959" t="str">
        <f t="shared" si="3"/>
        <v>CHYBNÁ CENA</v>
      </c>
    </row>
    <row r="61" spans="1:10" ht="12.75">
      <c r="A61" s="224"/>
      <c r="B61" s="91" t="s">
        <v>1048</v>
      </c>
      <c r="C61" s="253" t="s">
        <v>1046</v>
      </c>
      <c r="D61" s="91" t="s">
        <v>2637</v>
      </c>
      <c r="E61" s="19">
        <v>26</v>
      </c>
      <c r="F61" s="978"/>
      <c r="G61" s="57">
        <f t="shared" si="2"/>
        <v>0</v>
      </c>
      <c r="H61" s="90" t="s">
        <v>193</v>
      </c>
      <c r="I61" s="252"/>
      <c r="J61" s="959" t="str">
        <f aca="true" t="shared" si="4" ref="J61:J75">IF((ISBLANK(D61)),"",IF(G61&lt;=0,"CHYBNÁ CENA",""))</f>
        <v>CHYBNÁ CENA</v>
      </c>
    </row>
    <row r="62" spans="1:10" ht="12.75">
      <c r="A62" s="224"/>
      <c r="B62" s="91"/>
      <c r="C62" s="253" t="s">
        <v>1049</v>
      </c>
      <c r="D62" s="91" t="s">
        <v>1958</v>
      </c>
      <c r="E62" s="19">
        <v>1</v>
      </c>
      <c r="F62" s="978"/>
      <c r="G62" s="57">
        <f t="shared" si="2"/>
        <v>0</v>
      </c>
      <c r="H62" s="90" t="s">
        <v>193</v>
      </c>
      <c r="I62" s="252"/>
      <c r="J62" s="959" t="str">
        <f t="shared" si="4"/>
        <v>CHYBNÁ CENA</v>
      </c>
    </row>
    <row r="63" spans="1:10" ht="12.75">
      <c r="A63" s="224">
        <v>31</v>
      </c>
      <c r="B63" s="17"/>
      <c r="C63" s="90" t="s">
        <v>1050</v>
      </c>
      <c r="D63" s="91" t="s">
        <v>2637</v>
      </c>
      <c r="E63" s="19">
        <v>1</v>
      </c>
      <c r="F63" s="978"/>
      <c r="G63" s="57">
        <f t="shared" si="2"/>
        <v>0</v>
      </c>
      <c r="H63" s="90" t="s">
        <v>1974</v>
      </c>
      <c r="I63" s="252"/>
      <c r="J63" s="959" t="str">
        <f t="shared" si="4"/>
        <v>CHYBNÁ CENA</v>
      </c>
    </row>
    <row r="64" spans="1:10" ht="12.75">
      <c r="A64" s="224">
        <v>32</v>
      </c>
      <c r="B64" s="17"/>
      <c r="C64" s="90" t="s">
        <v>1051</v>
      </c>
      <c r="D64" s="91" t="s">
        <v>1958</v>
      </c>
      <c r="E64" s="19">
        <v>1</v>
      </c>
      <c r="F64" s="978"/>
      <c r="G64" s="57">
        <f t="shared" si="2"/>
        <v>0</v>
      </c>
      <c r="H64" s="90" t="s">
        <v>189</v>
      </c>
      <c r="I64" s="252"/>
      <c r="J64" s="959" t="str">
        <f t="shared" si="4"/>
        <v>CHYBNÁ CENA</v>
      </c>
    </row>
    <row r="65" spans="1:10" ht="12.75">
      <c r="A65" s="224">
        <v>33</v>
      </c>
      <c r="B65" s="17"/>
      <c r="C65" s="90" t="s">
        <v>1052</v>
      </c>
      <c r="D65" s="91" t="s">
        <v>2637</v>
      </c>
      <c r="E65" s="19">
        <v>1</v>
      </c>
      <c r="F65" s="978"/>
      <c r="G65" s="57">
        <f t="shared" si="2"/>
        <v>0</v>
      </c>
      <c r="H65" s="90" t="s">
        <v>1974</v>
      </c>
      <c r="I65" s="252"/>
      <c r="J65" s="959" t="str">
        <f t="shared" si="4"/>
        <v>CHYBNÁ CENA</v>
      </c>
    </row>
    <row r="66" spans="1:10" ht="12.75">
      <c r="A66" s="224">
        <v>34</v>
      </c>
      <c r="B66" s="17"/>
      <c r="C66" s="90" t="s">
        <v>1053</v>
      </c>
      <c r="D66" s="91" t="s">
        <v>1958</v>
      </c>
      <c r="E66" s="19">
        <v>1</v>
      </c>
      <c r="F66" s="978"/>
      <c r="G66" s="57">
        <f t="shared" si="2"/>
        <v>0</v>
      </c>
      <c r="H66" s="90" t="s">
        <v>1054</v>
      </c>
      <c r="I66" s="252"/>
      <c r="J66" s="959" t="str">
        <f t="shared" si="4"/>
        <v>CHYBNÁ CENA</v>
      </c>
    </row>
    <row r="67" spans="1:10" ht="12.75">
      <c r="A67" s="224">
        <v>35</v>
      </c>
      <c r="B67" s="17"/>
      <c r="C67" s="90" t="s">
        <v>1055</v>
      </c>
      <c r="D67" s="91" t="s">
        <v>1958</v>
      </c>
      <c r="E67" s="19">
        <v>1</v>
      </c>
      <c r="F67" s="978"/>
      <c r="G67" s="57">
        <f t="shared" si="2"/>
        <v>0</v>
      </c>
      <c r="H67" s="90" t="s">
        <v>189</v>
      </c>
      <c r="I67" s="252"/>
      <c r="J67" s="959" t="str">
        <f t="shared" si="4"/>
        <v>CHYBNÁ CENA</v>
      </c>
    </row>
    <row r="68" spans="1:10" ht="12.75">
      <c r="A68" s="224">
        <v>36</v>
      </c>
      <c r="B68" s="17"/>
      <c r="C68" s="90" t="s">
        <v>1056</v>
      </c>
      <c r="D68" s="91" t="s">
        <v>2637</v>
      </c>
      <c r="E68" s="19">
        <v>1</v>
      </c>
      <c r="F68" s="978"/>
      <c r="G68" s="57">
        <f t="shared" si="2"/>
        <v>0</v>
      </c>
      <c r="H68" s="90" t="s">
        <v>189</v>
      </c>
      <c r="I68" s="252"/>
      <c r="J68" s="959" t="str">
        <f t="shared" si="4"/>
        <v>CHYBNÁ CENA</v>
      </c>
    </row>
    <row r="69" spans="1:10" ht="12.75">
      <c r="A69" s="224">
        <v>37</v>
      </c>
      <c r="B69" s="17"/>
      <c r="C69" s="90" t="s">
        <v>1057</v>
      </c>
      <c r="D69" s="91" t="s">
        <v>2637</v>
      </c>
      <c r="E69" s="19">
        <v>3</v>
      </c>
      <c r="F69" s="978"/>
      <c r="G69" s="57">
        <f t="shared" si="2"/>
        <v>0</v>
      </c>
      <c r="H69" s="90" t="s">
        <v>193</v>
      </c>
      <c r="I69" s="252"/>
      <c r="J69" s="959" t="str">
        <f t="shared" si="4"/>
        <v>CHYBNÁ CENA</v>
      </c>
    </row>
    <row r="70" spans="1:10" ht="12.75">
      <c r="A70" s="224">
        <v>38</v>
      </c>
      <c r="B70" s="17"/>
      <c r="C70" s="90" t="s">
        <v>1058</v>
      </c>
      <c r="D70" s="91" t="s">
        <v>2637</v>
      </c>
      <c r="E70" s="19">
        <v>1</v>
      </c>
      <c r="F70" s="978"/>
      <c r="G70" s="57">
        <f t="shared" si="2"/>
        <v>0</v>
      </c>
      <c r="H70" s="90" t="s">
        <v>1974</v>
      </c>
      <c r="I70" s="252"/>
      <c r="J70" s="959" t="str">
        <f t="shared" si="4"/>
        <v>CHYBNÁ CENA</v>
      </c>
    </row>
    <row r="71" spans="1:10" ht="12.75">
      <c r="A71" s="224">
        <v>39</v>
      </c>
      <c r="B71" s="17"/>
      <c r="C71" s="90" t="s">
        <v>1059</v>
      </c>
      <c r="D71" s="91" t="s">
        <v>2637</v>
      </c>
      <c r="E71" s="19">
        <v>1</v>
      </c>
      <c r="F71" s="978"/>
      <c r="G71" s="744">
        <f t="shared" si="2"/>
        <v>0</v>
      </c>
      <c r="H71" s="90" t="s">
        <v>193</v>
      </c>
      <c r="I71" s="252"/>
      <c r="J71" s="959" t="str">
        <f t="shared" si="4"/>
        <v>CHYBNÁ CENA</v>
      </c>
    </row>
    <row r="72" spans="1:10" ht="12.75">
      <c r="A72" s="224">
        <v>40</v>
      </c>
      <c r="B72" s="17"/>
      <c r="C72" s="90" t="s">
        <v>1060</v>
      </c>
      <c r="D72" s="91" t="s">
        <v>1826</v>
      </c>
      <c r="E72" s="19">
        <v>10</v>
      </c>
      <c r="F72" s="978"/>
      <c r="G72" s="57">
        <f t="shared" si="2"/>
        <v>0</v>
      </c>
      <c r="H72" s="90" t="s">
        <v>193</v>
      </c>
      <c r="I72" s="252"/>
      <c r="J72" s="959" t="str">
        <f t="shared" si="4"/>
        <v>CHYBNÁ CENA</v>
      </c>
    </row>
    <row r="73" spans="1:10" ht="12.75">
      <c r="A73" s="224">
        <v>41</v>
      </c>
      <c r="B73" s="17"/>
      <c r="C73" s="90" t="s">
        <v>1061</v>
      </c>
      <c r="D73" s="91" t="s">
        <v>2637</v>
      </c>
      <c r="E73" s="19">
        <v>1</v>
      </c>
      <c r="F73" s="978"/>
      <c r="G73" s="20">
        <f t="shared" si="2"/>
        <v>0</v>
      </c>
      <c r="H73" s="90" t="s">
        <v>208</v>
      </c>
      <c r="I73" s="252"/>
      <c r="J73" s="959" t="str">
        <f t="shared" si="4"/>
        <v>CHYBNÁ CENA</v>
      </c>
    </row>
    <row r="74" spans="1:10" ht="12.75">
      <c r="A74" s="224">
        <v>42</v>
      </c>
      <c r="B74" s="17"/>
      <c r="C74" s="90" t="s">
        <v>1062</v>
      </c>
      <c r="D74" s="91" t="s">
        <v>1826</v>
      </c>
      <c r="E74" s="19">
        <v>22</v>
      </c>
      <c r="F74" s="978"/>
      <c r="G74" s="57">
        <f t="shared" si="2"/>
        <v>0</v>
      </c>
      <c r="H74" s="90" t="s">
        <v>208</v>
      </c>
      <c r="I74" s="252"/>
      <c r="J74" s="959" t="str">
        <f t="shared" si="4"/>
        <v>CHYBNÁ CENA</v>
      </c>
    </row>
    <row r="75" spans="1:10" ht="12.75">
      <c r="A75" s="224"/>
      <c r="B75" s="17"/>
      <c r="C75" s="18"/>
      <c r="D75" s="17"/>
      <c r="E75" s="19"/>
      <c r="F75" s="978"/>
      <c r="G75" s="20"/>
      <c r="H75" s="18"/>
      <c r="I75" s="225" t="s">
        <v>3097</v>
      </c>
      <c r="J75" s="959" t="str">
        <f t="shared" si="4"/>
        <v/>
      </c>
    </row>
    <row r="76" spans="1:10" s="263" customFormat="1" ht="13.5" thickBot="1">
      <c r="A76" s="395"/>
      <c r="B76" s="396"/>
      <c r="C76" s="397" t="s">
        <v>1830</v>
      </c>
      <c r="D76" s="395"/>
      <c r="E76" s="399"/>
      <c r="F76" s="400"/>
      <c r="G76" s="419">
        <f>SUM(G6:G75)</f>
        <v>0</v>
      </c>
      <c r="H76" s="398"/>
      <c r="I76" s="398"/>
      <c r="J76" s="969"/>
    </row>
    <row r="77" spans="1:9" ht="13.5" thickBot="1">
      <c r="A77" s="1401" t="s">
        <v>4769</v>
      </c>
      <c r="B77" s="1402"/>
      <c r="C77" s="1402"/>
      <c r="D77" s="1402"/>
      <c r="E77" s="1402"/>
      <c r="F77" s="1402"/>
      <c r="G77" s="1402"/>
      <c r="H77" s="1402"/>
      <c r="I77" s="1403"/>
    </row>
    <row r="80" spans="6:7" ht="12.75">
      <c r="F80" s="960" t="s">
        <v>4265</v>
      </c>
      <c r="G80" s="961">
        <f>COUNTIF(G6:G75,"&lt;=0")</f>
        <v>68</v>
      </c>
    </row>
  </sheetData>
  <sheetProtection algorithmName="SHA-512" hashValue="6dE2vLHuxkkjy6GNk9uM8IYYBgL4520SnJw0zZb8DCdK1oTeTAEDpsHc3DHMTZ3y9YwaOdYdTHvOzmIT4uil2g==" saltValue="wJQ3ulhiqtnixDmY+4hUig==" spinCount="100000" sheet="1" objects="1" scenarios="1" selectLockedCells="1"/>
  <mergeCells count="13">
    <mergeCell ref="A77:I77"/>
    <mergeCell ref="A1:B1"/>
    <mergeCell ref="C1:I1"/>
    <mergeCell ref="A2:B2"/>
    <mergeCell ref="C2:F2"/>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&amp;LD.1.4.5.1 SILNOPROUDÉ INSTALACE – VN část &amp;RDPS</oddHeader>
    <oddFooter>&amp;L&amp;F&amp;R&amp;P/&amp;N</oddFooter>
  </headerFooter>
  <colBreaks count="1" manualBreakCount="1">
    <brk id="9" max="1638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zoomScale="90" zoomScaleNormal="90" workbookViewId="0" topLeftCell="A11">
      <selection activeCell="F6" sqref="F6"/>
    </sheetView>
  </sheetViews>
  <sheetFormatPr defaultColWidth="9.00390625" defaultRowHeight="12.75"/>
  <cols>
    <col min="1" max="1" width="9.375" style="0" customWidth="1"/>
    <col min="2" max="2" width="16.625" style="0" customWidth="1"/>
    <col min="3" max="3" width="40.375" style="0" customWidth="1"/>
    <col min="4" max="4" width="10.00390625" style="0" customWidth="1"/>
    <col min="5" max="5" width="13.375" style="0" customWidth="1"/>
    <col min="6" max="6" width="18.125" style="0" customWidth="1"/>
    <col min="7" max="7" width="17.875" style="0" customWidth="1"/>
    <col min="8" max="8" width="31.00390625" style="0" customWidth="1"/>
    <col min="9" max="9" width="25.25390625" style="0" customWidth="1"/>
    <col min="10" max="10" width="22.25390625" style="966" customWidth="1"/>
  </cols>
  <sheetData>
    <row r="1" spans="1:9" ht="31.5" customHeight="1" thickBot="1">
      <c r="A1" s="1418" t="s">
        <v>3095</v>
      </c>
      <c r="B1" s="1419"/>
      <c r="C1" s="1420" t="s">
        <v>3487</v>
      </c>
      <c r="D1" s="1421"/>
      <c r="E1" s="1421"/>
      <c r="F1" s="1421"/>
      <c r="G1" s="1422"/>
      <c r="H1" s="1422"/>
      <c r="I1" s="1422"/>
    </row>
    <row r="2" spans="1:9" ht="30" customHeight="1" thickBot="1">
      <c r="A2" s="1423" t="s">
        <v>3096</v>
      </c>
      <c r="B2" s="1424"/>
      <c r="C2" s="1420" t="s">
        <v>1689</v>
      </c>
      <c r="D2" s="1421"/>
      <c r="E2" s="1421"/>
      <c r="F2" s="1421"/>
      <c r="G2" s="2" t="s">
        <v>3098</v>
      </c>
      <c r="H2" s="900"/>
      <c r="I2" s="3" t="s">
        <v>1678</v>
      </c>
    </row>
    <row r="3" spans="1:9" ht="16.5" customHeight="1" thickBot="1">
      <c r="A3" s="1428" t="s">
        <v>3099</v>
      </c>
      <c r="B3" s="1421"/>
      <c r="C3" s="1421"/>
      <c r="D3" s="1421"/>
      <c r="E3" s="1421"/>
      <c r="F3" s="1421"/>
      <c r="G3" s="1421"/>
      <c r="H3" s="1421"/>
      <c r="I3" s="1429"/>
    </row>
    <row r="4" spans="1:9" ht="25.5" customHeight="1">
      <c r="A4" s="1411" t="s">
        <v>3100</v>
      </c>
      <c r="B4" s="206" t="s">
        <v>3101</v>
      </c>
      <c r="C4" s="1413" t="s">
        <v>3102</v>
      </c>
      <c r="D4" s="1409" t="s">
        <v>3103</v>
      </c>
      <c r="E4" s="1409" t="s">
        <v>3104</v>
      </c>
      <c r="F4" s="1416" t="s">
        <v>3105</v>
      </c>
      <c r="G4" s="1417"/>
      <c r="H4" s="1409" t="s">
        <v>2634</v>
      </c>
      <c r="I4" s="1407" t="s">
        <v>3106</v>
      </c>
    </row>
    <row r="5" spans="1:10" ht="29.85" customHeight="1" thickBot="1">
      <c r="A5" s="1412"/>
      <c r="B5" s="4" t="s">
        <v>3107</v>
      </c>
      <c r="C5" s="1414"/>
      <c r="D5" s="1415"/>
      <c r="E5" s="1415"/>
      <c r="F5" s="5" t="s">
        <v>3108</v>
      </c>
      <c r="G5" s="712" t="s">
        <v>411</v>
      </c>
      <c r="H5" s="1410"/>
      <c r="I5" s="1408"/>
      <c r="J5" s="962" t="s">
        <v>4154</v>
      </c>
    </row>
    <row r="6" spans="1:10" ht="12.75">
      <c r="A6" s="513"/>
      <c r="B6" s="514" t="s">
        <v>3097</v>
      </c>
      <c r="C6" s="515"/>
      <c r="D6" s="516"/>
      <c r="E6" s="517"/>
      <c r="F6" s="1014"/>
      <c r="G6" s="518"/>
      <c r="H6" s="515"/>
      <c r="I6" s="519" t="s">
        <v>3097</v>
      </c>
      <c r="J6" s="959" t="str">
        <f aca="true" t="shared" si="0" ref="J6:J37">IF((ISBLANK(D6)),"",IF(G6&lt;=0,"CHYBNÁ CENA",""))</f>
        <v/>
      </c>
    </row>
    <row r="7" spans="1:14" ht="12.75">
      <c r="A7" s="520" t="s">
        <v>1063</v>
      </c>
      <c r="B7" s="521"/>
      <c r="C7" s="522" t="s">
        <v>2305</v>
      </c>
      <c r="D7" s="524"/>
      <c r="E7" s="525"/>
      <c r="F7" s="1015"/>
      <c r="G7" s="526"/>
      <c r="H7" s="523"/>
      <c r="I7" s="527"/>
      <c r="J7" s="959" t="str">
        <f t="shared" si="0"/>
        <v/>
      </c>
      <c r="K7" s="215"/>
      <c r="L7" s="215"/>
      <c r="M7" s="215"/>
      <c r="N7" s="215"/>
    </row>
    <row r="8" spans="1:14" ht="69.75" customHeight="1">
      <c r="A8" s="528" t="s">
        <v>1965</v>
      </c>
      <c r="B8" s="521"/>
      <c r="C8" s="352" t="s">
        <v>1690</v>
      </c>
      <c r="D8" s="524" t="s">
        <v>1627</v>
      </c>
      <c r="E8" s="529">
        <v>1</v>
      </c>
      <c r="F8" s="1016"/>
      <c r="G8" s="530">
        <f>E8*F8</f>
        <v>0</v>
      </c>
      <c r="H8" s="352" t="s">
        <v>974</v>
      </c>
      <c r="I8" s="531" t="s">
        <v>2306</v>
      </c>
      <c r="J8" s="959" t="str">
        <f t="shared" si="0"/>
        <v>CHYBNÁ CENA</v>
      </c>
      <c r="K8" s="215"/>
      <c r="L8" s="215"/>
      <c r="M8" s="215"/>
      <c r="N8" s="215"/>
    </row>
    <row r="9" spans="1:14" ht="33.75">
      <c r="A9" s="528" t="s">
        <v>1968</v>
      </c>
      <c r="B9" s="521"/>
      <c r="C9" s="352" t="s">
        <v>2307</v>
      </c>
      <c r="D9" s="532" t="s">
        <v>2637</v>
      </c>
      <c r="E9" s="529">
        <v>6</v>
      </c>
      <c r="F9" s="1016"/>
      <c r="G9" s="530">
        <f>E9*F9</f>
        <v>0</v>
      </c>
      <c r="H9" s="352" t="s">
        <v>2308</v>
      </c>
      <c r="I9" s="533"/>
      <c r="J9" s="959" t="str">
        <f t="shared" si="0"/>
        <v>CHYBNÁ CENA</v>
      </c>
      <c r="K9" s="215"/>
      <c r="L9" s="215"/>
      <c r="M9" s="215"/>
      <c r="N9" s="215"/>
    </row>
    <row r="10" spans="1:14" ht="12.75">
      <c r="A10" s="528"/>
      <c r="B10" s="521"/>
      <c r="C10" s="352"/>
      <c r="D10" s="524"/>
      <c r="E10" s="529"/>
      <c r="F10" s="1016"/>
      <c r="G10" s="530"/>
      <c r="H10" s="352" t="s">
        <v>2309</v>
      </c>
      <c r="I10" s="533"/>
      <c r="J10" s="959" t="str">
        <f t="shared" si="0"/>
        <v/>
      </c>
      <c r="K10" s="215"/>
      <c r="L10" s="215"/>
      <c r="M10" s="215"/>
      <c r="N10" s="215"/>
    </row>
    <row r="11" spans="1:14" ht="12.75">
      <c r="A11" s="528"/>
      <c r="B11" s="521"/>
      <c r="C11" s="352"/>
      <c r="D11" s="524"/>
      <c r="E11" s="529"/>
      <c r="F11" s="1016"/>
      <c r="G11" s="530"/>
      <c r="H11" s="352" t="s">
        <v>2310</v>
      </c>
      <c r="I11" s="533"/>
      <c r="J11" s="959" t="str">
        <f t="shared" si="0"/>
        <v/>
      </c>
      <c r="K11" s="215"/>
      <c r="L11" s="215"/>
      <c r="M11" s="215"/>
      <c r="N11" s="215"/>
    </row>
    <row r="12" spans="1:14" ht="12.75">
      <c r="A12" s="528"/>
      <c r="B12" s="521"/>
      <c r="C12" s="352"/>
      <c r="D12" s="524"/>
      <c r="E12" s="529"/>
      <c r="F12" s="1016"/>
      <c r="G12" s="530"/>
      <c r="H12" s="352" t="s">
        <v>2311</v>
      </c>
      <c r="I12" s="533"/>
      <c r="J12" s="959" t="str">
        <f t="shared" si="0"/>
        <v/>
      </c>
      <c r="K12" s="215"/>
      <c r="L12" s="215"/>
      <c r="M12" s="215"/>
      <c r="N12" s="215"/>
    </row>
    <row r="13" spans="1:10" ht="12.75">
      <c r="A13" s="528"/>
      <c r="B13" s="521"/>
      <c r="C13" s="352"/>
      <c r="D13" s="524"/>
      <c r="E13" s="529"/>
      <c r="F13" s="1016"/>
      <c r="G13" s="530"/>
      <c r="H13" s="352" t="s">
        <v>2312</v>
      </c>
      <c r="I13" s="533"/>
      <c r="J13" s="959" t="str">
        <f t="shared" si="0"/>
        <v/>
      </c>
    </row>
    <row r="14" spans="1:10" ht="12.75">
      <c r="A14" s="528"/>
      <c r="B14" s="521"/>
      <c r="C14" s="352"/>
      <c r="D14" s="524"/>
      <c r="E14" s="529"/>
      <c r="F14" s="1016"/>
      <c r="G14" s="530"/>
      <c r="H14" s="352" t="s">
        <v>2318</v>
      </c>
      <c r="I14" s="533"/>
      <c r="J14" s="959" t="str">
        <f t="shared" si="0"/>
        <v/>
      </c>
    </row>
    <row r="15" spans="1:10" ht="12.75">
      <c r="A15" s="528"/>
      <c r="B15" s="521"/>
      <c r="C15" s="352"/>
      <c r="D15" s="524"/>
      <c r="E15" s="529"/>
      <c r="F15" s="1016"/>
      <c r="G15" s="530"/>
      <c r="H15" s="352" t="s">
        <v>469</v>
      </c>
      <c r="I15" s="533"/>
      <c r="J15" s="959" t="str">
        <f t="shared" si="0"/>
        <v/>
      </c>
    </row>
    <row r="16" spans="1:10" ht="45">
      <c r="A16" s="528" t="s">
        <v>2085</v>
      </c>
      <c r="B16" s="521"/>
      <c r="C16" s="352" t="s">
        <v>1635</v>
      </c>
      <c r="D16" s="532" t="s">
        <v>2637</v>
      </c>
      <c r="E16" s="529">
        <v>6</v>
      </c>
      <c r="F16" s="1016"/>
      <c r="G16" s="530">
        <f>E16*F16</f>
        <v>0</v>
      </c>
      <c r="H16" s="352" t="s">
        <v>975</v>
      </c>
      <c r="I16" s="533"/>
      <c r="J16" s="959" t="str">
        <f t="shared" si="0"/>
        <v>CHYBNÁ CENA</v>
      </c>
    </row>
    <row r="17" spans="1:10" ht="12.75">
      <c r="A17" s="528"/>
      <c r="B17" s="521"/>
      <c r="C17" s="352"/>
      <c r="D17" s="524"/>
      <c r="E17" s="529"/>
      <c r="F17" s="1016"/>
      <c r="G17" s="530"/>
      <c r="H17" s="352" t="s">
        <v>2309</v>
      </c>
      <c r="I17" s="533"/>
      <c r="J17" s="959" t="str">
        <f t="shared" si="0"/>
        <v/>
      </c>
    </row>
    <row r="18" spans="1:10" ht="12.75">
      <c r="A18" s="528"/>
      <c r="B18" s="521"/>
      <c r="C18" s="352"/>
      <c r="D18" s="524"/>
      <c r="E18" s="529"/>
      <c r="F18" s="1016"/>
      <c r="G18" s="530"/>
      <c r="H18" s="352" t="s">
        <v>2310</v>
      </c>
      <c r="I18" s="533"/>
      <c r="J18" s="959" t="str">
        <f t="shared" si="0"/>
        <v/>
      </c>
    </row>
    <row r="19" spans="1:10" ht="12.75">
      <c r="A19" s="528"/>
      <c r="B19" s="521"/>
      <c r="C19" s="352"/>
      <c r="D19" s="524"/>
      <c r="E19" s="529"/>
      <c r="F19" s="1016"/>
      <c r="G19" s="530"/>
      <c r="H19" s="352" t="s">
        <v>2311</v>
      </c>
      <c r="I19" s="533"/>
      <c r="J19" s="959" t="str">
        <f t="shared" si="0"/>
        <v/>
      </c>
    </row>
    <row r="20" spans="1:10" ht="12.75">
      <c r="A20" s="528"/>
      <c r="B20" s="521"/>
      <c r="C20" s="352"/>
      <c r="D20" s="524"/>
      <c r="E20" s="529"/>
      <c r="F20" s="1016"/>
      <c r="G20" s="530"/>
      <c r="H20" s="352" t="s">
        <v>2312</v>
      </c>
      <c r="I20" s="533"/>
      <c r="J20" s="959" t="str">
        <f t="shared" si="0"/>
        <v/>
      </c>
    </row>
    <row r="21" spans="1:10" ht="12.75">
      <c r="A21" s="528"/>
      <c r="B21" s="521"/>
      <c r="C21" s="352"/>
      <c r="D21" s="524"/>
      <c r="E21" s="529"/>
      <c r="F21" s="1016"/>
      <c r="G21" s="530"/>
      <c r="H21" s="352" t="s">
        <v>2318</v>
      </c>
      <c r="I21" s="533"/>
      <c r="J21" s="959" t="str">
        <f t="shared" si="0"/>
        <v/>
      </c>
    </row>
    <row r="22" spans="1:10" ht="12.75">
      <c r="A22" s="528"/>
      <c r="B22" s="521"/>
      <c r="C22" s="352"/>
      <c r="D22" s="524"/>
      <c r="E22" s="529"/>
      <c r="F22" s="1016"/>
      <c r="G22" s="530"/>
      <c r="H22" s="352" t="s">
        <v>469</v>
      </c>
      <c r="I22" s="533"/>
      <c r="J22" s="959" t="str">
        <f t="shared" si="0"/>
        <v/>
      </c>
    </row>
    <row r="23" spans="1:10" ht="22.5">
      <c r="A23" s="528" t="s">
        <v>2088</v>
      </c>
      <c r="B23" s="521"/>
      <c r="C23" s="352" t="s">
        <v>1636</v>
      </c>
      <c r="D23" s="524" t="s">
        <v>1627</v>
      </c>
      <c r="E23" s="529">
        <v>26</v>
      </c>
      <c r="F23" s="1016"/>
      <c r="G23" s="530">
        <f>E23*F23</f>
        <v>0</v>
      </c>
      <c r="H23" s="352" t="s">
        <v>1637</v>
      </c>
      <c r="I23" s="533"/>
      <c r="J23" s="959" t="str">
        <f t="shared" si="0"/>
        <v>CHYBNÁ CENA</v>
      </c>
    </row>
    <row r="24" spans="1:10" ht="12.75">
      <c r="A24" s="528"/>
      <c r="B24" s="521"/>
      <c r="C24" s="352"/>
      <c r="D24" s="524"/>
      <c r="E24" s="529"/>
      <c r="F24" s="1016"/>
      <c r="G24" s="530"/>
      <c r="H24" s="352" t="s">
        <v>2309</v>
      </c>
      <c r="I24" s="533"/>
      <c r="J24" s="959" t="str">
        <f t="shared" si="0"/>
        <v/>
      </c>
    </row>
    <row r="25" spans="1:10" ht="12.75">
      <c r="A25" s="528"/>
      <c r="B25" s="521"/>
      <c r="C25" s="352"/>
      <c r="D25" s="524"/>
      <c r="E25" s="529"/>
      <c r="F25" s="1016"/>
      <c r="G25" s="530"/>
      <c r="H25" s="352" t="s">
        <v>2310</v>
      </c>
      <c r="I25" s="533"/>
      <c r="J25" s="959" t="str">
        <f t="shared" si="0"/>
        <v/>
      </c>
    </row>
    <row r="26" spans="1:10" ht="12.75">
      <c r="A26" s="528"/>
      <c r="B26" s="521"/>
      <c r="C26" s="352"/>
      <c r="D26" s="524"/>
      <c r="E26" s="529"/>
      <c r="F26" s="1016"/>
      <c r="G26" s="530"/>
      <c r="H26" s="352" t="s">
        <v>2311</v>
      </c>
      <c r="I26" s="533"/>
      <c r="J26" s="959" t="str">
        <f t="shared" si="0"/>
        <v/>
      </c>
    </row>
    <row r="27" spans="1:10" ht="12.75">
      <c r="A27" s="528"/>
      <c r="B27" s="521"/>
      <c r="C27" s="352"/>
      <c r="D27" s="524"/>
      <c r="E27" s="529"/>
      <c r="F27" s="1016"/>
      <c r="G27" s="530"/>
      <c r="H27" s="352" t="s">
        <v>2312</v>
      </c>
      <c r="I27" s="533"/>
      <c r="J27" s="959" t="str">
        <f t="shared" si="0"/>
        <v/>
      </c>
    </row>
    <row r="28" spans="1:10" ht="12.75">
      <c r="A28" s="528"/>
      <c r="B28" s="521"/>
      <c r="C28" s="352"/>
      <c r="D28" s="524"/>
      <c r="E28" s="529"/>
      <c r="F28" s="1016"/>
      <c r="G28" s="530"/>
      <c r="H28" s="352" t="s">
        <v>2318</v>
      </c>
      <c r="I28" s="533"/>
      <c r="J28" s="959" t="str">
        <f t="shared" si="0"/>
        <v/>
      </c>
    </row>
    <row r="29" spans="1:10" ht="12.75">
      <c r="A29" s="528"/>
      <c r="B29" s="521"/>
      <c r="C29" s="352"/>
      <c r="D29" s="524"/>
      <c r="E29" s="529"/>
      <c r="F29" s="1016"/>
      <c r="G29" s="530"/>
      <c r="H29" s="352" t="s">
        <v>469</v>
      </c>
      <c r="I29" s="533"/>
      <c r="J29" s="959" t="str">
        <f t="shared" si="0"/>
        <v/>
      </c>
    </row>
    <row r="30" spans="1:10" ht="98.25" customHeight="1">
      <c r="A30" s="528" t="s">
        <v>2091</v>
      </c>
      <c r="B30" s="521"/>
      <c r="C30" s="352" t="s">
        <v>3249</v>
      </c>
      <c r="D30" s="524" t="s">
        <v>1627</v>
      </c>
      <c r="E30" s="529">
        <v>2</v>
      </c>
      <c r="F30" s="1016"/>
      <c r="G30" s="530">
        <f>E30*F30</f>
        <v>0</v>
      </c>
      <c r="H30" s="352" t="s">
        <v>3250</v>
      </c>
      <c r="I30" s="533"/>
      <c r="J30" s="959" t="str">
        <f t="shared" si="0"/>
        <v>CHYBNÁ CENA</v>
      </c>
    </row>
    <row r="31" spans="1:10" ht="22.5">
      <c r="A31" s="528" t="s">
        <v>2094</v>
      </c>
      <c r="B31" s="521"/>
      <c r="C31" s="352" t="s">
        <v>3251</v>
      </c>
      <c r="D31" s="524" t="s">
        <v>1627</v>
      </c>
      <c r="E31" s="529">
        <v>2</v>
      </c>
      <c r="F31" s="1016"/>
      <c r="G31" s="530">
        <f>E31*F31</f>
        <v>0</v>
      </c>
      <c r="H31" s="352" t="s">
        <v>3252</v>
      </c>
      <c r="I31" s="533"/>
      <c r="J31" s="959" t="str">
        <f t="shared" si="0"/>
        <v>CHYBNÁ CENA</v>
      </c>
    </row>
    <row r="32" spans="1:10" ht="12.75">
      <c r="A32" s="528" t="s">
        <v>2097</v>
      </c>
      <c r="B32" s="521"/>
      <c r="C32" s="352"/>
      <c r="D32" s="524"/>
      <c r="E32" s="529"/>
      <c r="F32" s="1016"/>
      <c r="G32" s="530"/>
      <c r="H32" s="352"/>
      <c r="I32" s="533"/>
      <c r="J32" s="959" t="str">
        <f t="shared" si="0"/>
        <v/>
      </c>
    </row>
    <row r="33" spans="1:10" ht="12.75">
      <c r="A33" s="528" t="s">
        <v>2099</v>
      </c>
      <c r="B33" s="521"/>
      <c r="C33" s="523"/>
      <c r="D33" s="524"/>
      <c r="E33" s="529"/>
      <c r="F33" s="1016"/>
      <c r="G33" s="530"/>
      <c r="H33" s="523"/>
      <c r="I33" s="533"/>
      <c r="J33" s="959" t="str">
        <f t="shared" si="0"/>
        <v/>
      </c>
    </row>
    <row r="34" spans="1:10" ht="12.75">
      <c r="A34" s="528" t="s">
        <v>2102</v>
      </c>
      <c r="B34" s="521"/>
      <c r="C34" s="523"/>
      <c r="D34" s="524"/>
      <c r="E34" s="529"/>
      <c r="F34" s="1016"/>
      <c r="G34" s="530"/>
      <c r="H34" s="523"/>
      <c r="I34" s="533"/>
      <c r="J34" s="959" t="str">
        <f t="shared" si="0"/>
        <v/>
      </c>
    </row>
    <row r="35" spans="1:10" ht="12.75">
      <c r="A35" s="528" t="s">
        <v>2105</v>
      </c>
      <c r="B35" s="521"/>
      <c r="C35" s="523"/>
      <c r="D35" s="524"/>
      <c r="E35" s="529"/>
      <c r="F35" s="1016"/>
      <c r="G35" s="530"/>
      <c r="H35" s="523"/>
      <c r="I35" s="533"/>
      <c r="J35" s="959" t="str">
        <f t="shared" si="0"/>
        <v/>
      </c>
    </row>
    <row r="36" spans="1:10" ht="12.75">
      <c r="A36" s="528"/>
      <c r="B36" s="521"/>
      <c r="C36" s="523"/>
      <c r="D36" s="524"/>
      <c r="E36" s="525"/>
      <c r="F36" s="1016"/>
      <c r="G36" s="530"/>
      <c r="H36" s="523"/>
      <c r="I36" s="533"/>
      <c r="J36" s="959" t="str">
        <f t="shared" si="0"/>
        <v/>
      </c>
    </row>
    <row r="37" spans="1:10" ht="12.75">
      <c r="A37" s="520" t="s">
        <v>324</v>
      </c>
      <c r="B37" s="521"/>
      <c r="C37" s="522" t="s">
        <v>3253</v>
      </c>
      <c r="D37" s="524"/>
      <c r="E37" s="525"/>
      <c r="F37" s="1016"/>
      <c r="G37" s="530"/>
      <c r="H37" s="523"/>
      <c r="I37" s="533"/>
      <c r="J37" s="959" t="str">
        <f t="shared" si="0"/>
        <v/>
      </c>
    </row>
    <row r="38" spans="1:10" ht="12.75">
      <c r="A38" s="528" t="s">
        <v>326</v>
      </c>
      <c r="B38" s="521"/>
      <c r="C38" s="534" t="s">
        <v>3254</v>
      </c>
      <c r="D38" s="524"/>
      <c r="E38" s="525"/>
      <c r="F38" s="1016"/>
      <c r="G38" s="530"/>
      <c r="H38" s="523"/>
      <c r="I38" s="533"/>
      <c r="J38" s="959" t="str">
        <f aca="true" t="shared" si="1" ref="J38:J69">IF((ISBLANK(D38)),"",IF(G38&lt;=0,"CHYBNÁ CENA",""))</f>
        <v/>
      </c>
    </row>
    <row r="39" spans="1:10" ht="12.75">
      <c r="A39" s="528" t="s">
        <v>328</v>
      </c>
      <c r="B39" s="521"/>
      <c r="C39" s="534" t="s">
        <v>3255</v>
      </c>
      <c r="D39" s="524" t="s">
        <v>1627</v>
      </c>
      <c r="E39" s="529">
        <v>102</v>
      </c>
      <c r="F39" s="1016"/>
      <c r="G39" s="530">
        <f>E39*F39</f>
        <v>0</v>
      </c>
      <c r="H39" s="523"/>
      <c r="I39" s="533"/>
      <c r="J39" s="959" t="str">
        <f t="shared" si="1"/>
        <v>CHYBNÁ CENA</v>
      </c>
    </row>
    <row r="40" spans="1:10" ht="12.75">
      <c r="A40" s="528"/>
      <c r="B40" s="521"/>
      <c r="C40" s="523"/>
      <c r="D40" s="524"/>
      <c r="E40" s="525"/>
      <c r="F40" s="1016"/>
      <c r="G40" s="530"/>
      <c r="H40" s="352" t="s">
        <v>2309</v>
      </c>
      <c r="I40" s="533"/>
      <c r="J40" s="959" t="str">
        <f t="shared" si="1"/>
        <v/>
      </c>
    </row>
    <row r="41" spans="1:10" ht="12.75">
      <c r="A41" s="528"/>
      <c r="B41" s="521"/>
      <c r="C41" s="523"/>
      <c r="D41" s="524"/>
      <c r="E41" s="525"/>
      <c r="F41" s="1016"/>
      <c r="G41" s="530"/>
      <c r="H41" s="352" t="s">
        <v>2310</v>
      </c>
      <c r="I41" s="533"/>
      <c r="J41" s="959" t="str">
        <f t="shared" si="1"/>
        <v/>
      </c>
    </row>
    <row r="42" spans="1:10" ht="12.75">
      <c r="A42" s="528"/>
      <c r="B42" s="521"/>
      <c r="C42" s="523"/>
      <c r="D42" s="524"/>
      <c r="E42" s="525"/>
      <c r="F42" s="1016"/>
      <c r="G42" s="530"/>
      <c r="H42" s="352" t="s">
        <v>2311</v>
      </c>
      <c r="I42" s="533"/>
      <c r="J42" s="959" t="str">
        <f t="shared" si="1"/>
        <v/>
      </c>
    </row>
    <row r="43" spans="1:10" ht="12.75">
      <c r="A43" s="528"/>
      <c r="B43" s="521"/>
      <c r="C43" s="523"/>
      <c r="D43" s="524"/>
      <c r="E43" s="525"/>
      <c r="F43" s="1016"/>
      <c r="G43" s="530"/>
      <c r="H43" s="352" t="s">
        <v>2312</v>
      </c>
      <c r="I43" s="533"/>
      <c r="J43" s="959" t="str">
        <f t="shared" si="1"/>
        <v/>
      </c>
    </row>
    <row r="44" spans="1:10" ht="12.75">
      <c r="A44" s="528"/>
      <c r="B44" s="521"/>
      <c r="C44" s="523"/>
      <c r="D44" s="524"/>
      <c r="E44" s="525"/>
      <c r="F44" s="1016"/>
      <c r="G44" s="530"/>
      <c r="H44" s="352" t="s">
        <v>2318</v>
      </c>
      <c r="I44" s="533"/>
      <c r="J44" s="959" t="str">
        <f t="shared" si="1"/>
        <v/>
      </c>
    </row>
    <row r="45" spans="1:10" ht="12.75">
      <c r="A45" s="528"/>
      <c r="B45" s="521"/>
      <c r="C45" s="523"/>
      <c r="D45" s="524"/>
      <c r="E45" s="525"/>
      <c r="F45" s="1016"/>
      <c r="G45" s="530"/>
      <c r="H45" s="352" t="s">
        <v>469</v>
      </c>
      <c r="I45" s="533"/>
      <c r="J45" s="959" t="str">
        <f t="shared" si="1"/>
        <v/>
      </c>
    </row>
    <row r="46" spans="1:10" ht="12.75">
      <c r="A46" s="528" t="s">
        <v>336</v>
      </c>
      <c r="B46" s="521"/>
      <c r="C46" s="534" t="s">
        <v>3256</v>
      </c>
      <c r="D46" s="524" t="s">
        <v>1627</v>
      </c>
      <c r="E46" s="529">
        <v>15</v>
      </c>
      <c r="F46" s="1016"/>
      <c r="G46" s="530">
        <f>E46*F46</f>
        <v>0</v>
      </c>
      <c r="H46" s="523"/>
      <c r="I46" s="533"/>
      <c r="J46" s="959" t="str">
        <f t="shared" si="1"/>
        <v>CHYBNÁ CENA</v>
      </c>
    </row>
    <row r="47" spans="1:10" ht="12.75">
      <c r="A47" s="528"/>
      <c r="B47" s="521"/>
      <c r="C47" s="523"/>
      <c r="D47" s="524"/>
      <c r="E47" s="525"/>
      <c r="F47" s="1016"/>
      <c r="G47" s="530"/>
      <c r="H47" s="352" t="s">
        <v>2309</v>
      </c>
      <c r="I47" s="533"/>
      <c r="J47" s="959" t="str">
        <f t="shared" si="1"/>
        <v/>
      </c>
    </row>
    <row r="48" spans="1:10" ht="12.75">
      <c r="A48" s="528"/>
      <c r="B48" s="521"/>
      <c r="C48" s="523"/>
      <c r="D48" s="524"/>
      <c r="E48" s="525"/>
      <c r="F48" s="1016"/>
      <c r="G48" s="530"/>
      <c r="H48" s="352" t="s">
        <v>2310</v>
      </c>
      <c r="I48" s="533"/>
      <c r="J48" s="959" t="str">
        <f t="shared" si="1"/>
        <v/>
      </c>
    </row>
    <row r="49" spans="1:10" ht="12.75">
      <c r="A49" s="528"/>
      <c r="B49" s="521"/>
      <c r="C49" s="523"/>
      <c r="D49" s="524"/>
      <c r="E49" s="525"/>
      <c r="F49" s="1016"/>
      <c r="G49" s="530"/>
      <c r="H49" s="352" t="s">
        <v>2311</v>
      </c>
      <c r="I49" s="533"/>
      <c r="J49" s="959" t="str">
        <f t="shared" si="1"/>
        <v/>
      </c>
    </row>
    <row r="50" spans="1:10" ht="12.75">
      <c r="A50" s="528"/>
      <c r="B50" s="521"/>
      <c r="C50" s="523"/>
      <c r="D50" s="524"/>
      <c r="E50" s="525"/>
      <c r="F50" s="1016"/>
      <c r="G50" s="530"/>
      <c r="H50" s="352" t="s">
        <v>2312</v>
      </c>
      <c r="I50" s="533"/>
      <c r="J50" s="959" t="str">
        <f t="shared" si="1"/>
        <v/>
      </c>
    </row>
    <row r="51" spans="1:10" ht="12.75">
      <c r="A51" s="528"/>
      <c r="B51" s="521"/>
      <c r="C51" s="523"/>
      <c r="D51" s="524"/>
      <c r="E51" s="525"/>
      <c r="F51" s="1016"/>
      <c r="G51" s="530"/>
      <c r="H51" s="352" t="s">
        <v>2318</v>
      </c>
      <c r="I51" s="533"/>
      <c r="J51" s="959" t="str">
        <f t="shared" si="1"/>
        <v/>
      </c>
    </row>
    <row r="52" spans="1:10" ht="12.75">
      <c r="A52" s="528"/>
      <c r="B52" s="521"/>
      <c r="C52" s="523"/>
      <c r="D52" s="524"/>
      <c r="E52" s="525"/>
      <c r="F52" s="1016"/>
      <c r="G52" s="530"/>
      <c r="H52" s="352" t="s">
        <v>469</v>
      </c>
      <c r="I52" s="533"/>
      <c r="J52" s="959" t="str">
        <f t="shared" si="1"/>
        <v/>
      </c>
    </row>
    <row r="53" spans="1:10" ht="12.75">
      <c r="A53" s="528" t="s">
        <v>338</v>
      </c>
      <c r="B53" s="353"/>
      <c r="C53" s="534" t="s">
        <v>3257</v>
      </c>
      <c r="D53" s="524" t="s">
        <v>1627</v>
      </c>
      <c r="E53" s="529">
        <v>5</v>
      </c>
      <c r="F53" s="1016"/>
      <c r="G53" s="530">
        <f>E53*F53</f>
        <v>0</v>
      </c>
      <c r="H53" s="523"/>
      <c r="I53" s="533"/>
      <c r="J53" s="959" t="str">
        <f t="shared" si="1"/>
        <v>CHYBNÁ CENA</v>
      </c>
    </row>
    <row r="54" spans="1:10" ht="12.75">
      <c r="A54" s="528"/>
      <c r="B54" s="353"/>
      <c r="C54" s="523"/>
      <c r="D54" s="524"/>
      <c r="E54" s="525"/>
      <c r="F54" s="1016"/>
      <c r="G54" s="530"/>
      <c r="H54" s="352" t="s">
        <v>2309</v>
      </c>
      <c r="I54" s="533"/>
      <c r="J54" s="959" t="str">
        <f t="shared" si="1"/>
        <v/>
      </c>
    </row>
    <row r="55" spans="1:10" ht="50.25" customHeight="1">
      <c r="A55" s="528"/>
      <c r="B55" s="353" t="s">
        <v>3258</v>
      </c>
      <c r="C55" s="523"/>
      <c r="D55" s="524"/>
      <c r="E55" s="525"/>
      <c r="F55" s="1016"/>
      <c r="G55" s="530"/>
      <c r="H55" s="352" t="s">
        <v>2310</v>
      </c>
      <c r="I55" s="533"/>
      <c r="J55" s="959" t="str">
        <f t="shared" si="1"/>
        <v/>
      </c>
    </row>
    <row r="56" spans="1:10" ht="12.75">
      <c r="A56" s="528"/>
      <c r="B56" s="521"/>
      <c r="C56" s="523"/>
      <c r="D56" s="524"/>
      <c r="E56" s="525"/>
      <c r="F56" s="1016"/>
      <c r="G56" s="530"/>
      <c r="H56" s="352" t="s">
        <v>2311</v>
      </c>
      <c r="I56" s="533"/>
      <c r="J56" s="959" t="str">
        <f t="shared" si="1"/>
        <v/>
      </c>
    </row>
    <row r="57" spans="1:10" ht="12.75">
      <c r="A57" s="528"/>
      <c r="B57" s="521"/>
      <c r="C57" s="523"/>
      <c r="D57" s="524"/>
      <c r="E57" s="525"/>
      <c r="F57" s="1016"/>
      <c r="G57" s="530"/>
      <c r="H57" s="352" t="s">
        <v>2312</v>
      </c>
      <c r="I57" s="533"/>
      <c r="J57" s="959" t="str">
        <f t="shared" si="1"/>
        <v/>
      </c>
    </row>
    <row r="58" spans="1:10" ht="12.75">
      <c r="A58" s="528"/>
      <c r="B58" s="521"/>
      <c r="C58" s="523"/>
      <c r="D58" s="524"/>
      <c r="E58" s="525"/>
      <c r="F58" s="1016"/>
      <c r="G58" s="530"/>
      <c r="H58" s="352" t="s">
        <v>2318</v>
      </c>
      <c r="I58" s="533"/>
      <c r="J58" s="959" t="str">
        <f t="shared" si="1"/>
        <v/>
      </c>
    </row>
    <row r="59" spans="1:10" ht="12.75">
      <c r="A59" s="528"/>
      <c r="B59" s="521"/>
      <c r="C59" s="523"/>
      <c r="D59" s="524"/>
      <c r="E59" s="525"/>
      <c r="F59" s="1016"/>
      <c r="G59" s="530"/>
      <c r="H59" s="352" t="s">
        <v>469</v>
      </c>
      <c r="I59" s="533"/>
      <c r="J59" s="959" t="str">
        <f t="shared" si="1"/>
        <v/>
      </c>
    </row>
    <row r="60" spans="1:10" ht="61.5" customHeight="1">
      <c r="A60" s="528" t="s">
        <v>2164</v>
      </c>
      <c r="B60" s="521"/>
      <c r="C60" s="534" t="s">
        <v>3259</v>
      </c>
      <c r="D60" s="524" t="s">
        <v>1627</v>
      </c>
      <c r="E60" s="529">
        <v>32</v>
      </c>
      <c r="F60" s="1016"/>
      <c r="G60" s="530">
        <f>E60*F60</f>
        <v>0</v>
      </c>
      <c r="H60" s="352" t="s">
        <v>3260</v>
      </c>
      <c r="I60" s="533"/>
      <c r="J60" s="959" t="str">
        <f t="shared" si="1"/>
        <v>CHYBNÁ CENA</v>
      </c>
    </row>
    <row r="61" spans="1:10" ht="12.75">
      <c r="A61" s="528"/>
      <c r="B61" s="521"/>
      <c r="C61" s="523"/>
      <c r="D61" s="524"/>
      <c r="E61" s="525"/>
      <c r="F61" s="1016"/>
      <c r="G61" s="530"/>
      <c r="H61" s="352" t="s">
        <v>2309</v>
      </c>
      <c r="I61" s="533"/>
      <c r="J61" s="959" t="str">
        <f t="shared" si="1"/>
        <v/>
      </c>
    </row>
    <row r="62" spans="1:10" ht="12.75">
      <c r="A62" s="528"/>
      <c r="B62" s="521"/>
      <c r="C62" s="523"/>
      <c r="D62" s="524"/>
      <c r="E62" s="525"/>
      <c r="F62" s="1016"/>
      <c r="G62" s="530"/>
      <c r="H62" s="352" t="s">
        <v>2310</v>
      </c>
      <c r="I62" s="533"/>
      <c r="J62" s="959" t="str">
        <f t="shared" si="1"/>
        <v/>
      </c>
    </row>
    <row r="63" spans="1:10" ht="12.75">
      <c r="A63" s="528"/>
      <c r="B63" s="521"/>
      <c r="C63" s="523"/>
      <c r="D63" s="524"/>
      <c r="E63" s="525"/>
      <c r="F63" s="1016"/>
      <c r="G63" s="530"/>
      <c r="H63" s="352" t="s">
        <v>2311</v>
      </c>
      <c r="I63" s="533"/>
      <c r="J63" s="959" t="str">
        <f t="shared" si="1"/>
        <v/>
      </c>
    </row>
    <row r="64" spans="1:10" ht="12.75">
      <c r="A64" s="528"/>
      <c r="B64" s="521"/>
      <c r="C64" s="523"/>
      <c r="D64" s="524"/>
      <c r="E64" s="525"/>
      <c r="F64" s="1016"/>
      <c r="G64" s="530"/>
      <c r="H64" s="352" t="s">
        <v>2312</v>
      </c>
      <c r="I64" s="533"/>
      <c r="J64" s="959" t="str">
        <f t="shared" si="1"/>
        <v/>
      </c>
    </row>
    <row r="65" spans="1:10" ht="12.75">
      <c r="A65" s="528"/>
      <c r="B65" s="521"/>
      <c r="C65" s="523"/>
      <c r="D65" s="524"/>
      <c r="E65" s="525"/>
      <c r="F65" s="1016"/>
      <c r="G65" s="530"/>
      <c r="H65" s="352" t="s">
        <v>2318</v>
      </c>
      <c r="I65" s="533"/>
      <c r="J65" s="959" t="str">
        <f t="shared" si="1"/>
        <v/>
      </c>
    </row>
    <row r="66" spans="1:10" ht="12.75">
      <c r="A66" s="528"/>
      <c r="B66" s="521"/>
      <c r="C66" s="523"/>
      <c r="D66" s="524"/>
      <c r="E66" s="525"/>
      <c r="F66" s="1016"/>
      <c r="G66" s="530"/>
      <c r="H66" s="352" t="s">
        <v>469</v>
      </c>
      <c r="I66" s="533"/>
      <c r="J66" s="959" t="str">
        <f t="shared" si="1"/>
        <v/>
      </c>
    </row>
    <row r="67" spans="1:10" ht="25.5">
      <c r="A67" s="528" t="s">
        <v>2166</v>
      </c>
      <c r="B67" s="521"/>
      <c r="C67" s="534" t="s">
        <v>3258</v>
      </c>
      <c r="D67" s="524" t="s">
        <v>1627</v>
      </c>
      <c r="E67" s="529">
        <v>36</v>
      </c>
      <c r="F67" s="1016"/>
      <c r="G67" s="530">
        <f>E67*F67</f>
        <v>0</v>
      </c>
      <c r="H67" s="523"/>
      <c r="I67" s="533"/>
      <c r="J67" s="959" t="str">
        <f t="shared" si="1"/>
        <v>CHYBNÁ CENA</v>
      </c>
    </row>
    <row r="68" spans="1:10" ht="12.75">
      <c r="A68" s="528"/>
      <c r="B68" s="521"/>
      <c r="C68" s="523"/>
      <c r="D68" s="524"/>
      <c r="E68" s="525"/>
      <c r="F68" s="1016"/>
      <c r="G68" s="530"/>
      <c r="H68" s="352" t="s">
        <v>2309</v>
      </c>
      <c r="I68" s="533"/>
      <c r="J68" s="959" t="str">
        <f t="shared" si="1"/>
        <v/>
      </c>
    </row>
    <row r="69" spans="1:10" ht="12.75">
      <c r="A69" s="528"/>
      <c r="B69" s="521"/>
      <c r="C69" s="523"/>
      <c r="D69" s="524"/>
      <c r="E69" s="525"/>
      <c r="F69" s="1016"/>
      <c r="G69" s="530"/>
      <c r="H69" s="352" t="s">
        <v>2310</v>
      </c>
      <c r="I69" s="533"/>
      <c r="J69" s="959" t="str">
        <f t="shared" si="1"/>
        <v/>
      </c>
    </row>
    <row r="70" spans="1:10" ht="12.75">
      <c r="A70" s="528"/>
      <c r="B70" s="521"/>
      <c r="C70" s="523"/>
      <c r="D70" s="524"/>
      <c r="E70" s="525"/>
      <c r="F70" s="1016"/>
      <c r="G70" s="530"/>
      <c r="H70" s="352" t="s">
        <v>2311</v>
      </c>
      <c r="I70" s="533"/>
      <c r="J70" s="959" t="str">
        <f aca="true" t="shared" si="2" ref="J70:J101">IF((ISBLANK(D70)),"",IF(G70&lt;=0,"CHYBNÁ CENA",""))</f>
        <v/>
      </c>
    </row>
    <row r="71" spans="1:10" ht="12.75">
      <c r="A71" s="528"/>
      <c r="B71" s="521"/>
      <c r="C71" s="523"/>
      <c r="D71" s="524"/>
      <c r="E71" s="525"/>
      <c r="F71" s="1016"/>
      <c r="G71" s="530"/>
      <c r="H71" s="352" t="s">
        <v>2312</v>
      </c>
      <c r="I71" s="533"/>
      <c r="J71" s="959" t="str">
        <f t="shared" si="2"/>
        <v/>
      </c>
    </row>
    <row r="72" spans="1:10" ht="12.75">
      <c r="A72" s="528"/>
      <c r="B72" s="521"/>
      <c r="C72" s="523"/>
      <c r="D72" s="524"/>
      <c r="E72" s="525"/>
      <c r="F72" s="1016"/>
      <c r="G72" s="530"/>
      <c r="H72" s="352" t="s">
        <v>2318</v>
      </c>
      <c r="I72" s="533"/>
      <c r="J72" s="959" t="str">
        <f t="shared" si="2"/>
        <v/>
      </c>
    </row>
    <row r="73" spans="1:10" ht="12.75">
      <c r="A73" s="528"/>
      <c r="B73" s="521"/>
      <c r="C73" s="523"/>
      <c r="D73" s="524"/>
      <c r="E73" s="525"/>
      <c r="F73" s="1016"/>
      <c r="G73" s="530"/>
      <c r="H73" s="352" t="s">
        <v>469</v>
      </c>
      <c r="I73" s="533"/>
      <c r="J73" s="959" t="str">
        <f t="shared" si="2"/>
        <v/>
      </c>
    </row>
    <row r="74" spans="1:10" ht="12.75">
      <c r="A74" s="528"/>
      <c r="B74" s="521"/>
      <c r="C74" s="523"/>
      <c r="D74" s="524"/>
      <c r="E74" s="529"/>
      <c r="F74" s="1016"/>
      <c r="G74" s="530"/>
      <c r="H74" s="523"/>
      <c r="I74" s="533"/>
      <c r="J74" s="959" t="str">
        <f t="shared" si="2"/>
        <v/>
      </c>
    </row>
    <row r="75" spans="1:10" ht="12.75">
      <c r="A75" s="528"/>
      <c r="B75" s="521"/>
      <c r="C75" s="523"/>
      <c r="D75" s="524"/>
      <c r="E75" s="529"/>
      <c r="F75" s="1016"/>
      <c r="G75" s="530"/>
      <c r="H75" s="523"/>
      <c r="I75" s="533"/>
      <c r="J75" s="959" t="str">
        <f t="shared" si="2"/>
        <v/>
      </c>
    </row>
    <row r="76" spans="1:10" ht="12.75">
      <c r="A76" s="528"/>
      <c r="B76" s="521"/>
      <c r="C76" s="523"/>
      <c r="D76" s="524"/>
      <c r="E76" s="529"/>
      <c r="F76" s="1016"/>
      <c r="G76" s="530"/>
      <c r="H76" s="523"/>
      <c r="I76" s="533"/>
      <c r="J76" s="959" t="str">
        <f t="shared" si="2"/>
        <v/>
      </c>
    </row>
    <row r="77" spans="1:10" ht="12.75">
      <c r="A77" s="528"/>
      <c r="B77" s="521"/>
      <c r="C77" s="523"/>
      <c r="D77" s="524"/>
      <c r="E77" s="525"/>
      <c r="F77" s="1016"/>
      <c r="G77" s="530"/>
      <c r="H77" s="523"/>
      <c r="I77" s="533"/>
      <c r="J77" s="959" t="str">
        <f t="shared" si="2"/>
        <v/>
      </c>
    </row>
    <row r="78" spans="1:10" ht="12.75">
      <c r="A78" s="520" t="s">
        <v>269</v>
      </c>
      <c r="B78" s="521"/>
      <c r="C78" s="522" t="s">
        <v>3261</v>
      </c>
      <c r="D78" s="524"/>
      <c r="E78" s="525"/>
      <c r="F78" s="1016"/>
      <c r="G78" s="530"/>
      <c r="H78" s="523"/>
      <c r="I78" s="533"/>
      <c r="J78" s="959" t="str">
        <f t="shared" si="2"/>
        <v/>
      </c>
    </row>
    <row r="79" spans="1:10" ht="12.75">
      <c r="A79" s="528" t="s">
        <v>271</v>
      </c>
      <c r="B79" s="521"/>
      <c r="C79" s="534" t="s">
        <v>3262</v>
      </c>
      <c r="D79" s="524" t="s">
        <v>1627</v>
      </c>
      <c r="E79" s="529">
        <v>2</v>
      </c>
      <c r="F79" s="1016"/>
      <c r="G79" s="530">
        <f>E79*F79</f>
        <v>0</v>
      </c>
      <c r="H79" s="523"/>
      <c r="I79" s="533"/>
      <c r="J79" s="959" t="str">
        <f t="shared" si="2"/>
        <v>CHYBNÁ CENA</v>
      </c>
    </row>
    <row r="80" spans="1:10" ht="12.75">
      <c r="A80" s="528"/>
      <c r="B80" s="521"/>
      <c r="C80" s="523"/>
      <c r="D80" s="524"/>
      <c r="E80" s="525"/>
      <c r="F80" s="1016"/>
      <c r="G80" s="530"/>
      <c r="H80" s="352" t="s">
        <v>2310</v>
      </c>
      <c r="I80" s="533"/>
      <c r="J80" s="959" t="str">
        <f t="shared" si="2"/>
        <v/>
      </c>
    </row>
    <row r="81" spans="1:10" ht="12.75">
      <c r="A81" s="528"/>
      <c r="B81" s="521"/>
      <c r="C81" s="523"/>
      <c r="D81" s="524"/>
      <c r="E81" s="525"/>
      <c r="F81" s="1016"/>
      <c r="G81" s="530"/>
      <c r="H81" s="352" t="s">
        <v>2311</v>
      </c>
      <c r="I81" s="533"/>
      <c r="J81" s="959" t="str">
        <f t="shared" si="2"/>
        <v/>
      </c>
    </row>
    <row r="82" spans="1:10" ht="25.5">
      <c r="A82" s="528" t="s">
        <v>272</v>
      </c>
      <c r="B82" s="521"/>
      <c r="C82" s="534" t="s">
        <v>3263</v>
      </c>
      <c r="D82" s="524" t="s">
        <v>1627</v>
      </c>
      <c r="E82" s="529">
        <v>3</v>
      </c>
      <c r="F82" s="1016"/>
      <c r="G82" s="530">
        <f>E82*F82</f>
        <v>0</v>
      </c>
      <c r="H82" s="523"/>
      <c r="I82" s="533"/>
      <c r="J82" s="959" t="str">
        <f t="shared" si="2"/>
        <v>CHYBNÁ CENA</v>
      </c>
    </row>
    <row r="83" spans="1:10" ht="12.75">
      <c r="A83" s="528"/>
      <c r="B83" s="521"/>
      <c r="C83" s="523"/>
      <c r="D83" s="524"/>
      <c r="E83" s="525"/>
      <c r="F83" s="1016"/>
      <c r="G83" s="530"/>
      <c r="H83" s="352" t="s">
        <v>2310</v>
      </c>
      <c r="I83" s="533"/>
      <c r="J83" s="959" t="str">
        <f t="shared" si="2"/>
        <v/>
      </c>
    </row>
    <row r="84" spans="1:10" ht="12.75">
      <c r="A84" s="528"/>
      <c r="B84" s="521"/>
      <c r="C84" s="523"/>
      <c r="D84" s="524"/>
      <c r="E84" s="525"/>
      <c r="F84" s="1016"/>
      <c r="G84" s="530"/>
      <c r="H84" s="352" t="s">
        <v>2311</v>
      </c>
      <c r="I84" s="533"/>
      <c r="J84" s="959" t="str">
        <f t="shared" si="2"/>
        <v/>
      </c>
    </row>
    <row r="85" spans="1:10" ht="12.75">
      <c r="A85" s="528" t="s">
        <v>273</v>
      </c>
      <c r="B85" s="521"/>
      <c r="C85" s="534" t="s">
        <v>3264</v>
      </c>
      <c r="D85" s="524" t="s">
        <v>1627</v>
      </c>
      <c r="E85" s="529">
        <v>6</v>
      </c>
      <c r="F85" s="1016"/>
      <c r="G85" s="530">
        <f>E85*F85</f>
        <v>0</v>
      </c>
      <c r="H85" s="523"/>
      <c r="I85" s="533"/>
      <c r="J85" s="959" t="str">
        <f t="shared" si="2"/>
        <v>CHYBNÁ CENA</v>
      </c>
    </row>
    <row r="86" spans="1:10" ht="12.75">
      <c r="A86" s="528"/>
      <c r="B86" s="521"/>
      <c r="C86" s="523"/>
      <c r="D86" s="524"/>
      <c r="E86" s="525"/>
      <c r="F86" s="1016"/>
      <c r="G86" s="530"/>
      <c r="H86" s="352" t="s">
        <v>2310</v>
      </c>
      <c r="I86" s="533"/>
      <c r="J86" s="959" t="str">
        <f t="shared" si="2"/>
        <v/>
      </c>
    </row>
    <row r="87" spans="1:10" ht="12.75">
      <c r="A87" s="528"/>
      <c r="B87" s="521"/>
      <c r="C87" s="523"/>
      <c r="D87" s="524"/>
      <c r="E87" s="525"/>
      <c r="F87" s="1016"/>
      <c r="G87" s="530"/>
      <c r="H87" s="352" t="s">
        <v>2311</v>
      </c>
      <c r="I87" s="533"/>
      <c r="J87" s="959" t="str">
        <f t="shared" si="2"/>
        <v/>
      </c>
    </row>
    <row r="88" spans="1:10" ht="25.5">
      <c r="A88" s="528" t="s">
        <v>1131</v>
      </c>
      <c r="B88" s="521"/>
      <c r="C88" s="534" t="s">
        <v>3265</v>
      </c>
      <c r="D88" s="524" t="s">
        <v>1627</v>
      </c>
      <c r="E88" s="529">
        <v>1</v>
      </c>
      <c r="F88" s="1016"/>
      <c r="G88" s="530">
        <f>E88*F88</f>
        <v>0</v>
      </c>
      <c r="H88" s="352" t="s">
        <v>2310</v>
      </c>
      <c r="I88" s="533"/>
      <c r="J88" s="959" t="str">
        <f t="shared" si="2"/>
        <v>CHYBNÁ CENA</v>
      </c>
    </row>
    <row r="89" spans="1:10" ht="51">
      <c r="A89" s="528" t="s">
        <v>1132</v>
      </c>
      <c r="B89" s="521"/>
      <c r="C89" s="534" t="s">
        <v>3266</v>
      </c>
      <c r="D89" s="524" t="s">
        <v>1627</v>
      </c>
      <c r="E89" s="529">
        <v>1</v>
      </c>
      <c r="F89" s="1016"/>
      <c r="G89" s="530">
        <f>E89*F89</f>
        <v>0</v>
      </c>
      <c r="H89" s="352" t="s">
        <v>2310</v>
      </c>
      <c r="I89" s="533"/>
      <c r="J89" s="959" t="str">
        <f t="shared" si="2"/>
        <v>CHYBNÁ CENA</v>
      </c>
    </row>
    <row r="90" spans="1:10" ht="38.25">
      <c r="A90" s="528" t="s">
        <v>1133</v>
      </c>
      <c r="B90" s="521"/>
      <c r="C90" s="534" t="s">
        <v>3267</v>
      </c>
      <c r="D90" s="524" t="s">
        <v>1627</v>
      </c>
      <c r="E90" s="529">
        <v>2</v>
      </c>
      <c r="F90" s="1016"/>
      <c r="G90" s="530">
        <f>E90*F90</f>
        <v>0</v>
      </c>
      <c r="H90" s="352" t="s">
        <v>2310</v>
      </c>
      <c r="I90" s="533"/>
      <c r="J90" s="959" t="str">
        <f t="shared" si="2"/>
        <v>CHYBNÁ CENA</v>
      </c>
    </row>
    <row r="91" spans="1:10" ht="25.5">
      <c r="A91" s="528" t="s">
        <v>873</v>
      </c>
      <c r="B91" s="521"/>
      <c r="C91" s="534" t="s">
        <v>3268</v>
      </c>
      <c r="D91" s="524" t="s">
        <v>1627</v>
      </c>
      <c r="E91" s="529">
        <v>1</v>
      </c>
      <c r="F91" s="1016"/>
      <c r="G91" s="530">
        <f>E91*F91</f>
        <v>0</v>
      </c>
      <c r="H91" s="523"/>
      <c r="I91" s="533"/>
      <c r="J91" s="959" t="str">
        <f t="shared" si="2"/>
        <v>CHYBNÁ CENA</v>
      </c>
    </row>
    <row r="92" spans="1:10" ht="12.75">
      <c r="A92" s="528"/>
      <c r="B92" s="521"/>
      <c r="C92" s="523"/>
      <c r="D92" s="524"/>
      <c r="E92" s="529"/>
      <c r="F92" s="1016"/>
      <c r="G92" s="530"/>
      <c r="H92" s="523"/>
      <c r="I92" s="533"/>
      <c r="J92" s="959" t="str">
        <f t="shared" si="2"/>
        <v/>
      </c>
    </row>
    <row r="93" spans="1:10" ht="12.75">
      <c r="A93" s="528"/>
      <c r="B93" s="521"/>
      <c r="C93" s="523"/>
      <c r="D93" s="524"/>
      <c r="E93" s="529"/>
      <c r="F93" s="1016"/>
      <c r="G93" s="530"/>
      <c r="H93" s="523"/>
      <c r="I93" s="533"/>
      <c r="J93" s="959" t="str">
        <f t="shared" si="2"/>
        <v/>
      </c>
    </row>
    <row r="94" spans="1:10" ht="12.75">
      <c r="A94" s="528"/>
      <c r="B94" s="521"/>
      <c r="C94" s="523"/>
      <c r="D94" s="524"/>
      <c r="E94" s="529"/>
      <c r="F94" s="1016"/>
      <c r="G94" s="530"/>
      <c r="H94" s="523"/>
      <c r="I94" s="533"/>
      <c r="J94" s="959" t="str">
        <f t="shared" si="2"/>
        <v/>
      </c>
    </row>
    <row r="95" spans="1:10" ht="12.75">
      <c r="A95" s="528"/>
      <c r="B95" s="521"/>
      <c r="C95" s="523"/>
      <c r="D95" s="524"/>
      <c r="E95" s="525"/>
      <c r="F95" s="1016"/>
      <c r="G95" s="530"/>
      <c r="H95" s="523"/>
      <c r="I95" s="533"/>
      <c r="J95" s="959" t="str">
        <f t="shared" si="2"/>
        <v/>
      </c>
    </row>
    <row r="96" spans="1:10" ht="12.75">
      <c r="A96" s="520" t="s">
        <v>2374</v>
      </c>
      <c r="B96" s="521"/>
      <c r="C96" s="522" t="s">
        <v>2375</v>
      </c>
      <c r="D96" s="524"/>
      <c r="E96" s="525"/>
      <c r="F96" s="1016"/>
      <c r="G96" s="530"/>
      <c r="H96" s="523"/>
      <c r="I96" s="533"/>
      <c r="J96" s="959" t="str">
        <f t="shared" si="2"/>
        <v/>
      </c>
    </row>
    <row r="97" spans="1:10" ht="114.75">
      <c r="A97" s="528"/>
      <c r="B97" s="521"/>
      <c r="C97" s="523"/>
      <c r="D97" s="524"/>
      <c r="E97" s="525"/>
      <c r="F97" s="1016"/>
      <c r="G97" s="530"/>
      <c r="H97" s="523" t="s">
        <v>3114</v>
      </c>
      <c r="I97" s="533"/>
      <c r="J97" s="959" t="str">
        <f t="shared" si="2"/>
        <v/>
      </c>
    </row>
    <row r="98" spans="1:10" ht="12.75">
      <c r="A98" s="528" t="s">
        <v>3115</v>
      </c>
      <c r="B98" s="521"/>
      <c r="C98" s="522" t="s">
        <v>3269</v>
      </c>
      <c r="D98" s="524"/>
      <c r="E98" s="525"/>
      <c r="F98" s="1016"/>
      <c r="G98" s="530"/>
      <c r="H98" s="523"/>
      <c r="I98" s="533"/>
      <c r="J98" s="959" t="str">
        <f t="shared" si="2"/>
        <v/>
      </c>
    </row>
    <row r="99" spans="1:10" ht="12.75">
      <c r="A99" s="528" t="s">
        <v>3117</v>
      </c>
      <c r="B99" s="521"/>
      <c r="C99" s="535"/>
      <c r="D99" s="524"/>
      <c r="E99" s="525"/>
      <c r="F99" s="1016"/>
      <c r="G99" s="530"/>
      <c r="H99" s="523"/>
      <c r="I99" s="533"/>
      <c r="J99" s="959" t="str">
        <f t="shared" si="2"/>
        <v/>
      </c>
    </row>
    <row r="100" spans="1:10" ht="63.75">
      <c r="A100" s="528"/>
      <c r="B100" s="521"/>
      <c r="C100" s="534" t="s">
        <v>3270</v>
      </c>
      <c r="D100" s="524" t="s">
        <v>456</v>
      </c>
      <c r="E100" s="529">
        <v>1410</v>
      </c>
      <c r="F100" s="1016"/>
      <c r="G100" s="530">
        <f>E100*F100</f>
        <v>0</v>
      </c>
      <c r="H100" s="523" t="s">
        <v>2432</v>
      </c>
      <c r="I100" s="533"/>
      <c r="J100" s="959" t="str">
        <f t="shared" si="2"/>
        <v>CHYBNÁ CENA</v>
      </c>
    </row>
    <row r="101" spans="1:10" ht="12.75">
      <c r="A101" s="528" t="s">
        <v>1463</v>
      </c>
      <c r="B101" s="521"/>
      <c r="C101" s="523"/>
      <c r="D101" s="524"/>
      <c r="E101" s="529"/>
      <c r="F101" s="1016"/>
      <c r="G101" s="530"/>
      <c r="H101" s="523"/>
      <c r="I101" s="533"/>
      <c r="J101" s="959" t="str">
        <f t="shared" si="2"/>
        <v/>
      </c>
    </row>
    <row r="102" spans="1:10" ht="63.75">
      <c r="A102" s="528"/>
      <c r="B102" s="521"/>
      <c r="C102" s="534" t="s">
        <v>3271</v>
      </c>
      <c r="D102" s="524" t="s">
        <v>456</v>
      </c>
      <c r="E102" s="529">
        <v>1080</v>
      </c>
      <c r="F102" s="1016"/>
      <c r="G102" s="530">
        <f>E102*F102</f>
        <v>0</v>
      </c>
      <c r="H102" s="523" t="s">
        <v>2432</v>
      </c>
      <c r="I102" s="533"/>
      <c r="J102" s="959" t="str">
        <f aca="true" t="shared" si="3" ref="J102:J133">IF((ISBLANK(D102)),"",IF(G102&lt;=0,"CHYBNÁ CENA",""))</f>
        <v>CHYBNÁ CENA</v>
      </c>
    </row>
    <row r="103" spans="1:10" ht="12.75">
      <c r="A103" s="528" t="s">
        <v>1465</v>
      </c>
      <c r="B103" s="521"/>
      <c r="C103" s="523"/>
      <c r="D103" s="524"/>
      <c r="E103" s="529"/>
      <c r="F103" s="1016"/>
      <c r="G103" s="530"/>
      <c r="H103" s="523"/>
      <c r="I103" s="533"/>
      <c r="J103" s="959" t="str">
        <f t="shared" si="3"/>
        <v/>
      </c>
    </row>
    <row r="104" spans="1:10" ht="63.75">
      <c r="A104" s="528"/>
      <c r="B104" s="521"/>
      <c r="C104" s="534" t="s">
        <v>3272</v>
      </c>
      <c r="D104" s="524" t="s">
        <v>456</v>
      </c>
      <c r="E104" s="529">
        <v>120</v>
      </c>
      <c r="F104" s="1016"/>
      <c r="G104" s="530">
        <f>E104*F104</f>
        <v>0</v>
      </c>
      <c r="H104" s="523" t="s">
        <v>2432</v>
      </c>
      <c r="I104" s="533"/>
      <c r="J104" s="959" t="str">
        <f t="shared" si="3"/>
        <v>CHYBNÁ CENA</v>
      </c>
    </row>
    <row r="105" spans="1:10" ht="12.75">
      <c r="A105" s="528" t="s">
        <v>1466</v>
      </c>
      <c r="B105" s="521"/>
      <c r="C105" s="523"/>
      <c r="D105" s="524"/>
      <c r="E105" s="529"/>
      <c r="F105" s="1016"/>
      <c r="G105" s="530"/>
      <c r="H105" s="523"/>
      <c r="I105" s="533"/>
      <c r="J105" s="959" t="str">
        <f t="shared" si="3"/>
        <v/>
      </c>
    </row>
    <row r="106" spans="1:10" ht="63.75">
      <c r="A106" s="528"/>
      <c r="B106" s="521"/>
      <c r="C106" s="534" t="s">
        <v>3273</v>
      </c>
      <c r="D106" s="524" t="s">
        <v>456</v>
      </c>
      <c r="E106" s="529">
        <v>460</v>
      </c>
      <c r="F106" s="1016"/>
      <c r="G106" s="530">
        <f>E106*F106</f>
        <v>0</v>
      </c>
      <c r="H106" s="523" t="s">
        <v>2432</v>
      </c>
      <c r="I106" s="533"/>
      <c r="J106" s="959" t="str">
        <f t="shared" si="3"/>
        <v>CHYBNÁ CENA</v>
      </c>
    </row>
    <row r="107" spans="1:10" ht="12.75">
      <c r="A107" s="528"/>
      <c r="B107" s="521"/>
      <c r="C107" s="523"/>
      <c r="D107" s="524"/>
      <c r="E107" s="529"/>
      <c r="F107" s="1016"/>
      <c r="G107" s="530"/>
      <c r="H107" s="523"/>
      <c r="I107" s="533"/>
      <c r="J107" s="959" t="str">
        <f t="shared" si="3"/>
        <v/>
      </c>
    </row>
    <row r="108" spans="1:10" ht="63.75">
      <c r="A108" s="528"/>
      <c r="B108" s="521"/>
      <c r="C108" s="523"/>
      <c r="D108" s="524"/>
      <c r="E108" s="529"/>
      <c r="F108" s="1016"/>
      <c r="G108" s="530"/>
      <c r="H108" s="523" t="s">
        <v>2432</v>
      </c>
      <c r="I108" s="533"/>
      <c r="J108" s="959" t="str">
        <f t="shared" si="3"/>
        <v/>
      </c>
    </row>
    <row r="109" spans="1:10" ht="25.5">
      <c r="A109" s="528" t="s">
        <v>2445</v>
      </c>
      <c r="B109" s="521"/>
      <c r="C109" s="522" t="s">
        <v>3116</v>
      </c>
      <c r="D109" s="524"/>
      <c r="E109" s="529"/>
      <c r="F109" s="1016"/>
      <c r="G109" s="530"/>
      <c r="H109" s="523"/>
      <c r="I109" s="533"/>
      <c r="J109" s="959" t="str">
        <f t="shared" si="3"/>
        <v/>
      </c>
    </row>
    <row r="110" spans="1:10" ht="12.75">
      <c r="A110" s="528" t="s">
        <v>2447</v>
      </c>
      <c r="B110" s="521"/>
      <c r="C110" s="535"/>
      <c r="D110" s="524"/>
      <c r="E110" s="529"/>
      <c r="F110" s="1016"/>
      <c r="G110" s="530"/>
      <c r="H110" s="523"/>
      <c r="I110" s="533"/>
      <c r="J110" s="959" t="str">
        <f t="shared" si="3"/>
        <v/>
      </c>
    </row>
    <row r="111" spans="1:10" ht="63.75">
      <c r="A111" s="528"/>
      <c r="B111" s="521"/>
      <c r="C111" s="534" t="s">
        <v>3274</v>
      </c>
      <c r="D111" s="524" t="s">
        <v>456</v>
      </c>
      <c r="E111" s="529">
        <v>1350</v>
      </c>
      <c r="F111" s="1016"/>
      <c r="G111" s="530">
        <f>E111*F111</f>
        <v>0</v>
      </c>
      <c r="H111" s="523" t="s">
        <v>2432</v>
      </c>
      <c r="I111" s="533"/>
      <c r="J111" s="959" t="str">
        <f t="shared" si="3"/>
        <v>CHYBNÁ CENA</v>
      </c>
    </row>
    <row r="112" spans="1:10" ht="12.75">
      <c r="A112" s="528" t="s">
        <v>4752</v>
      </c>
      <c r="B112" s="521"/>
      <c r="C112" s="534"/>
      <c r="D112" s="524"/>
      <c r="E112" s="529"/>
      <c r="F112" s="1016"/>
      <c r="G112" s="530"/>
      <c r="H112" s="523"/>
      <c r="I112" s="533"/>
      <c r="J112" s="959" t="str">
        <f t="shared" si="3"/>
        <v/>
      </c>
    </row>
    <row r="113" spans="1:10" ht="63.75">
      <c r="A113" s="528"/>
      <c r="B113" s="521"/>
      <c r="C113" s="534" t="s">
        <v>3275</v>
      </c>
      <c r="D113" s="524" t="s">
        <v>456</v>
      </c>
      <c r="E113" s="529">
        <v>680</v>
      </c>
      <c r="F113" s="1016"/>
      <c r="G113" s="530">
        <f>E113*F113</f>
        <v>0</v>
      </c>
      <c r="H113" s="523" t="s">
        <v>2432</v>
      </c>
      <c r="I113" s="533"/>
      <c r="J113" s="959" t="str">
        <f t="shared" si="3"/>
        <v>CHYBNÁ CENA</v>
      </c>
    </row>
    <row r="114" spans="1:10" ht="12.75">
      <c r="A114" s="528" t="s">
        <v>4755</v>
      </c>
      <c r="B114" s="521"/>
      <c r="C114" s="534"/>
      <c r="D114" s="524"/>
      <c r="E114" s="529"/>
      <c r="F114" s="1016"/>
      <c r="G114" s="530"/>
      <c r="H114" s="523"/>
      <c r="I114" s="533"/>
      <c r="J114" s="959" t="str">
        <f t="shared" si="3"/>
        <v/>
      </c>
    </row>
    <row r="115" spans="1:10" ht="63.75">
      <c r="A115" s="528"/>
      <c r="B115" s="521"/>
      <c r="C115" s="534" t="s">
        <v>3276</v>
      </c>
      <c r="D115" s="524" t="s">
        <v>456</v>
      </c>
      <c r="E115" s="529">
        <v>330</v>
      </c>
      <c r="F115" s="1016"/>
      <c r="G115" s="530">
        <f>E115*F115</f>
        <v>0</v>
      </c>
      <c r="H115" s="523" t="s">
        <v>2432</v>
      </c>
      <c r="I115" s="533"/>
      <c r="J115" s="959" t="str">
        <f t="shared" si="3"/>
        <v>CHYBNÁ CENA</v>
      </c>
    </row>
    <row r="116" spans="1:10" ht="12.75">
      <c r="A116" s="528" t="s">
        <v>4757</v>
      </c>
      <c r="B116" s="521"/>
      <c r="C116" s="534"/>
      <c r="D116" s="524"/>
      <c r="E116" s="529"/>
      <c r="F116" s="1016"/>
      <c r="G116" s="530"/>
      <c r="H116" s="523"/>
      <c r="I116" s="533"/>
      <c r="J116" s="959" t="str">
        <f t="shared" si="3"/>
        <v/>
      </c>
    </row>
    <row r="117" spans="1:10" ht="63.75">
      <c r="A117" s="528"/>
      <c r="B117" s="521"/>
      <c r="C117" s="534" t="s">
        <v>3277</v>
      </c>
      <c r="D117" s="524" t="s">
        <v>456</v>
      </c>
      <c r="E117" s="529">
        <v>280</v>
      </c>
      <c r="F117" s="1016"/>
      <c r="G117" s="530">
        <f>E117*F117</f>
        <v>0</v>
      </c>
      <c r="H117" s="523" t="s">
        <v>2432</v>
      </c>
      <c r="I117" s="533"/>
      <c r="J117" s="959" t="str">
        <f t="shared" si="3"/>
        <v>CHYBNÁ CENA</v>
      </c>
    </row>
    <row r="118" spans="1:10" ht="12.75">
      <c r="A118" s="528"/>
      <c r="B118" s="521"/>
      <c r="C118" s="523"/>
      <c r="D118" s="524"/>
      <c r="E118" s="529"/>
      <c r="F118" s="1016"/>
      <c r="G118" s="530"/>
      <c r="H118" s="523"/>
      <c r="I118" s="533"/>
      <c r="J118" s="959" t="str">
        <f t="shared" si="3"/>
        <v/>
      </c>
    </row>
    <row r="119" spans="1:10" ht="12.75">
      <c r="A119" s="528"/>
      <c r="B119" s="521"/>
      <c r="C119" s="523"/>
      <c r="D119" s="524"/>
      <c r="E119" s="529"/>
      <c r="F119" s="1016"/>
      <c r="G119" s="530"/>
      <c r="H119" s="523"/>
      <c r="I119" s="533"/>
      <c r="J119" s="959" t="str">
        <f t="shared" si="3"/>
        <v/>
      </c>
    </row>
    <row r="120" spans="1:10" ht="12.75">
      <c r="A120" s="528" t="s">
        <v>2865</v>
      </c>
      <c r="B120" s="521"/>
      <c r="C120" s="522" t="s">
        <v>3278</v>
      </c>
      <c r="D120" s="524"/>
      <c r="E120" s="529"/>
      <c r="F120" s="1016"/>
      <c r="G120" s="530"/>
      <c r="H120" s="523"/>
      <c r="I120" s="533"/>
      <c r="J120" s="959" t="str">
        <f t="shared" si="3"/>
        <v/>
      </c>
    </row>
    <row r="121" spans="1:10" ht="12.75">
      <c r="A121" s="536" t="s">
        <v>2867</v>
      </c>
      <c r="B121" s="521"/>
      <c r="C121" s="534" t="s">
        <v>3279</v>
      </c>
      <c r="D121" s="524" t="s">
        <v>1627</v>
      </c>
      <c r="E121" s="529">
        <v>22</v>
      </c>
      <c r="F121" s="1016"/>
      <c r="G121" s="530">
        <f>E121*F121</f>
        <v>0</v>
      </c>
      <c r="H121" s="523"/>
      <c r="I121" s="533"/>
      <c r="J121" s="959" t="str">
        <f t="shared" si="3"/>
        <v>CHYBNÁ CENA</v>
      </c>
    </row>
    <row r="122" spans="1:10" ht="25.5">
      <c r="A122" s="536" t="s">
        <v>3280</v>
      </c>
      <c r="B122" s="521"/>
      <c r="C122" s="534" t="s">
        <v>3281</v>
      </c>
      <c r="D122" s="535"/>
      <c r="E122" s="529">
        <v>34</v>
      </c>
      <c r="F122" s="1016"/>
      <c r="G122" s="530">
        <f>E122*F122</f>
        <v>0</v>
      </c>
      <c r="H122" s="523"/>
      <c r="I122" s="533"/>
      <c r="J122" s="959" t="str">
        <f t="shared" si="3"/>
        <v/>
      </c>
    </row>
    <row r="123" spans="1:10" ht="12.75">
      <c r="A123" s="536" t="s">
        <v>3282</v>
      </c>
      <c r="B123" s="521"/>
      <c r="C123" s="534" t="s">
        <v>3283</v>
      </c>
      <c r="D123" s="524" t="s">
        <v>1627</v>
      </c>
      <c r="E123" s="529">
        <v>11</v>
      </c>
      <c r="F123" s="1016"/>
      <c r="G123" s="530">
        <f>E123*F123</f>
        <v>0</v>
      </c>
      <c r="H123" s="523"/>
      <c r="I123" s="533"/>
      <c r="J123" s="959" t="str">
        <f t="shared" si="3"/>
        <v>CHYBNÁ CENA</v>
      </c>
    </row>
    <row r="124" spans="1:10" ht="12.75">
      <c r="A124" s="528"/>
      <c r="B124" s="521"/>
      <c r="C124" s="523"/>
      <c r="D124" s="524"/>
      <c r="E124" s="529"/>
      <c r="F124" s="1016"/>
      <c r="G124" s="530"/>
      <c r="H124" s="523"/>
      <c r="I124" s="533"/>
      <c r="J124" s="959" t="str">
        <f t="shared" si="3"/>
        <v/>
      </c>
    </row>
    <row r="125" spans="1:10" ht="12.75">
      <c r="A125" s="528" t="s">
        <v>2869</v>
      </c>
      <c r="B125" s="521"/>
      <c r="C125" s="522" t="s">
        <v>984</v>
      </c>
      <c r="D125" s="524"/>
      <c r="E125" s="529"/>
      <c r="F125" s="1016"/>
      <c r="G125" s="530"/>
      <c r="H125" s="523"/>
      <c r="I125" s="533"/>
      <c r="J125" s="959" t="str">
        <f t="shared" si="3"/>
        <v/>
      </c>
    </row>
    <row r="126" spans="1:10" ht="12.75">
      <c r="A126" s="528" t="s">
        <v>2871</v>
      </c>
      <c r="B126" s="521"/>
      <c r="C126" s="534" t="s">
        <v>3284</v>
      </c>
      <c r="D126" s="524" t="s">
        <v>456</v>
      </c>
      <c r="E126" s="529">
        <v>180</v>
      </c>
      <c r="F126" s="1016"/>
      <c r="G126" s="530">
        <f>E126*F126</f>
        <v>0</v>
      </c>
      <c r="H126" s="523"/>
      <c r="I126" s="533"/>
      <c r="J126" s="959" t="str">
        <f t="shared" si="3"/>
        <v>CHYBNÁ CENA</v>
      </c>
    </row>
    <row r="127" spans="1:10" ht="12.75">
      <c r="A127" s="528"/>
      <c r="B127" s="521"/>
      <c r="C127" s="523"/>
      <c r="D127" s="524"/>
      <c r="E127" s="529"/>
      <c r="F127" s="1016"/>
      <c r="G127" s="530"/>
      <c r="H127" s="523"/>
      <c r="I127" s="533"/>
      <c r="J127" s="959" t="str">
        <f t="shared" si="3"/>
        <v/>
      </c>
    </row>
    <row r="128" spans="1:10" ht="12.75">
      <c r="A128" s="528" t="s">
        <v>2873</v>
      </c>
      <c r="B128" s="521"/>
      <c r="C128" s="534" t="s">
        <v>3285</v>
      </c>
      <c r="D128" s="524" t="s">
        <v>456</v>
      </c>
      <c r="E128" s="529">
        <v>60</v>
      </c>
      <c r="F128" s="1016"/>
      <c r="G128" s="530">
        <f>E128*F128</f>
        <v>0</v>
      </c>
      <c r="H128" s="523"/>
      <c r="I128" s="533"/>
      <c r="J128" s="959" t="str">
        <f t="shared" si="3"/>
        <v>CHYBNÁ CENA</v>
      </c>
    </row>
    <row r="129" spans="1:10" ht="12.75">
      <c r="A129" s="528"/>
      <c r="B129" s="521"/>
      <c r="C129" s="523"/>
      <c r="D129" s="524"/>
      <c r="E129" s="529"/>
      <c r="F129" s="1016"/>
      <c r="G129" s="530"/>
      <c r="H129" s="523"/>
      <c r="I129" s="533"/>
      <c r="J129" s="959" t="str">
        <f t="shared" si="3"/>
        <v/>
      </c>
    </row>
    <row r="130" spans="1:10" ht="12.75">
      <c r="A130" s="528" t="s">
        <v>2875</v>
      </c>
      <c r="B130" s="521"/>
      <c r="C130" s="534" t="s">
        <v>3286</v>
      </c>
      <c r="D130" s="524" t="s">
        <v>456</v>
      </c>
      <c r="E130" s="529">
        <v>740</v>
      </c>
      <c r="F130" s="1016"/>
      <c r="G130" s="530">
        <f>E130*F130</f>
        <v>0</v>
      </c>
      <c r="H130" s="523"/>
      <c r="I130" s="533"/>
      <c r="J130" s="959" t="str">
        <f t="shared" si="3"/>
        <v>CHYBNÁ CENA</v>
      </c>
    </row>
    <row r="131" spans="1:10" ht="12.75">
      <c r="A131" s="528"/>
      <c r="B131" s="521"/>
      <c r="C131" s="523"/>
      <c r="D131" s="524"/>
      <c r="E131" s="529"/>
      <c r="F131" s="1016"/>
      <c r="G131" s="530"/>
      <c r="H131" s="523"/>
      <c r="I131" s="533"/>
      <c r="J131" s="959" t="str">
        <f t="shared" si="3"/>
        <v/>
      </c>
    </row>
    <row r="132" spans="1:10" ht="12.75">
      <c r="A132" s="528" t="s">
        <v>2877</v>
      </c>
      <c r="B132" s="521"/>
      <c r="C132" s="534" t="s">
        <v>3287</v>
      </c>
      <c r="D132" s="524" t="s">
        <v>456</v>
      </c>
      <c r="E132" s="529">
        <v>270</v>
      </c>
      <c r="F132" s="1016"/>
      <c r="G132" s="530">
        <f>E132*F132</f>
        <v>0</v>
      </c>
      <c r="H132" s="523"/>
      <c r="I132" s="533"/>
      <c r="J132" s="959" t="str">
        <f t="shared" si="3"/>
        <v>CHYBNÁ CENA</v>
      </c>
    </row>
    <row r="133" spans="1:10" ht="12.75">
      <c r="A133" s="528"/>
      <c r="B133" s="521"/>
      <c r="C133" s="523"/>
      <c r="D133" s="524"/>
      <c r="E133" s="529"/>
      <c r="F133" s="1016"/>
      <c r="G133" s="530"/>
      <c r="H133" s="523"/>
      <c r="I133" s="533"/>
      <c r="J133" s="959" t="str">
        <f t="shared" si="3"/>
        <v/>
      </c>
    </row>
    <row r="134" spans="1:10" ht="12.75">
      <c r="A134" s="528" t="s">
        <v>2879</v>
      </c>
      <c r="B134" s="521"/>
      <c r="C134" s="534" t="s">
        <v>3288</v>
      </c>
      <c r="D134" s="524" t="s">
        <v>456</v>
      </c>
      <c r="E134" s="529">
        <v>470</v>
      </c>
      <c r="F134" s="1016"/>
      <c r="G134" s="530">
        <f>E134*F134</f>
        <v>0</v>
      </c>
      <c r="H134" s="523"/>
      <c r="I134" s="533"/>
      <c r="J134" s="959" t="str">
        <f aca="true" t="shared" si="4" ref="J134:J162">IF((ISBLANK(D134)),"",IF(G134&lt;=0,"CHYBNÁ CENA",""))</f>
        <v>CHYBNÁ CENA</v>
      </c>
    </row>
    <row r="135" spans="1:10" ht="12.75">
      <c r="A135" s="528"/>
      <c r="B135" s="521"/>
      <c r="C135" s="523"/>
      <c r="D135" s="524"/>
      <c r="E135" s="529"/>
      <c r="F135" s="1016"/>
      <c r="G135" s="530"/>
      <c r="H135" s="523"/>
      <c r="I135" s="533"/>
      <c r="J135" s="959" t="str">
        <f t="shared" si="4"/>
        <v/>
      </c>
    </row>
    <row r="136" spans="1:10" ht="12.75">
      <c r="A136" s="528" t="s">
        <v>2881</v>
      </c>
      <c r="B136" s="521"/>
      <c r="C136" s="534" t="s">
        <v>3289</v>
      </c>
      <c r="D136" s="524"/>
      <c r="E136" s="529">
        <v>900</v>
      </c>
      <c r="F136" s="1016"/>
      <c r="G136" s="530">
        <f>E136*F136</f>
        <v>0</v>
      </c>
      <c r="H136" s="523"/>
      <c r="I136" s="533"/>
      <c r="J136" s="959" t="str">
        <f t="shared" si="4"/>
        <v/>
      </c>
    </row>
    <row r="137" spans="1:10" ht="12.75">
      <c r="A137" s="528"/>
      <c r="B137" s="521"/>
      <c r="C137" s="523"/>
      <c r="D137" s="524"/>
      <c r="E137" s="529"/>
      <c r="F137" s="1016"/>
      <c r="G137" s="530"/>
      <c r="H137" s="523"/>
      <c r="I137" s="533"/>
      <c r="J137" s="959" t="str">
        <f t="shared" si="4"/>
        <v/>
      </c>
    </row>
    <row r="138" spans="1:10" ht="12.75">
      <c r="A138" s="528" t="s">
        <v>981</v>
      </c>
      <c r="B138" s="521"/>
      <c r="C138" s="534" t="s">
        <v>3290</v>
      </c>
      <c r="D138" s="524" t="s">
        <v>456</v>
      </c>
      <c r="E138" s="529">
        <v>30</v>
      </c>
      <c r="F138" s="1016"/>
      <c r="G138" s="530">
        <f>E138*F138</f>
        <v>0</v>
      </c>
      <c r="H138" s="523"/>
      <c r="I138" s="533"/>
      <c r="J138" s="959" t="str">
        <f t="shared" si="4"/>
        <v>CHYBNÁ CENA</v>
      </c>
    </row>
    <row r="139" spans="1:10" ht="12.75">
      <c r="A139" s="528"/>
      <c r="B139" s="521"/>
      <c r="C139" s="523"/>
      <c r="D139" s="524"/>
      <c r="E139" s="525"/>
      <c r="F139" s="1016"/>
      <c r="G139" s="530"/>
      <c r="H139" s="352"/>
      <c r="I139" s="533"/>
      <c r="J139" s="959" t="str">
        <f t="shared" si="4"/>
        <v/>
      </c>
    </row>
    <row r="140" spans="1:10" ht="12.75">
      <c r="A140" s="536" t="s">
        <v>3291</v>
      </c>
      <c r="B140" s="521"/>
      <c r="C140" s="523" t="s">
        <v>1235</v>
      </c>
      <c r="D140" s="524" t="s">
        <v>1627</v>
      </c>
      <c r="E140" s="1013">
        <v>1</v>
      </c>
      <c r="F140" s="1016"/>
      <c r="G140" s="530">
        <f>E140*F140</f>
        <v>0</v>
      </c>
      <c r="H140" s="352"/>
      <c r="I140" s="533"/>
      <c r="J140" s="959" t="str">
        <f t="shared" si="4"/>
        <v>CHYBNÁ CENA</v>
      </c>
    </row>
    <row r="141" spans="1:10" ht="12.75">
      <c r="A141" s="528"/>
      <c r="B141" s="521"/>
      <c r="C141" s="523"/>
      <c r="D141" s="524"/>
      <c r="E141" s="525"/>
      <c r="F141" s="1016"/>
      <c r="G141" s="530"/>
      <c r="H141" s="352"/>
      <c r="I141" s="533"/>
      <c r="J141" s="959" t="str">
        <f t="shared" si="4"/>
        <v/>
      </c>
    </row>
    <row r="142" spans="1:10" ht="12.75">
      <c r="A142" s="528" t="s">
        <v>983</v>
      </c>
      <c r="B142" s="521"/>
      <c r="C142" s="522"/>
      <c r="D142" s="524"/>
      <c r="E142" s="525"/>
      <c r="F142" s="1016"/>
      <c r="G142" s="530"/>
      <c r="H142" s="523"/>
      <c r="I142" s="533"/>
      <c r="J142" s="959" t="str">
        <f t="shared" si="4"/>
        <v/>
      </c>
    </row>
    <row r="143" spans="1:10" ht="12.75">
      <c r="A143" s="528"/>
      <c r="B143" s="521"/>
      <c r="C143" s="523"/>
      <c r="D143" s="524"/>
      <c r="E143" s="529"/>
      <c r="F143" s="1016"/>
      <c r="G143" s="530"/>
      <c r="H143" s="523"/>
      <c r="I143" s="533"/>
      <c r="J143" s="959" t="str">
        <f t="shared" si="4"/>
        <v/>
      </c>
    </row>
    <row r="144" spans="1:10" ht="12.75">
      <c r="A144" s="528"/>
      <c r="B144" s="521"/>
      <c r="C144" s="523"/>
      <c r="D144" s="524"/>
      <c r="E144" s="525"/>
      <c r="F144" s="1016"/>
      <c r="G144" s="530"/>
      <c r="H144" s="523"/>
      <c r="I144" s="533"/>
      <c r="J144" s="959" t="str">
        <f t="shared" si="4"/>
        <v/>
      </c>
    </row>
    <row r="145" spans="1:10" ht="12.75">
      <c r="A145" s="520" t="s">
        <v>1189</v>
      </c>
      <c r="B145" s="521"/>
      <c r="C145" s="522" t="s">
        <v>793</v>
      </c>
      <c r="D145" s="524"/>
      <c r="E145" s="525"/>
      <c r="F145" s="1016"/>
      <c r="G145" s="530"/>
      <c r="H145" s="523"/>
      <c r="I145" s="533"/>
      <c r="J145" s="959" t="str">
        <f t="shared" si="4"/>
        <v/>
      </c>
    </row>
    <row r="146" spans="1:10" ht="25.5">
      <c r="A146" s="528" t="s">
        <v>1191</v>
      </c>
      <c r="B146" s="521"/>
      <c r="C146" s="523" t="s">
        <v>795</v>
      </c>
      <c r="D146" s="524" t="s">
        <v>1627</v>
      </c>
      <c r="E146" s="529">
        <v>1</v>
      </c>
      <c r="F146" s="1016"/>
      <c r="G146" s="530">
        <f>E146*F146</f>
        <v>0</v>
      </c>
      <c r="H146" s="523"/>
      <c r="I146" s="533"/>
      <c r="J146" s="959" t="str">
        <f t="shared" si="4"/>
        <v>CHYBNÁ CENA</v>
      </c>
    </row>
    <row r="147" spans="1:10" ht="12.75">
      <c r="A147" s="528" t="s">
        <v>1193</v>
      </c>
      <c r="B147" s="521"/>
      <c r="C147" s="523" t="s">
        <v>797</v>
      </c>
      <c r="D147" s="524" t="s">
        <v>1627</v>
      </c>
      <c r="E147" s="529">
        <v>1</v>
      </c>
      <c r="F147" s="1016"/>
      <c r="G147" s="530">
        <f>E147*F147</f>
        <v>0</v>
      </c>
      <c r="H147" s="523"/>
      <c r="I147" s="533"/>
      <c r="J147" s="959" t="str">
        <f t="shared" si="4"/>
        <v>CHYBNÁ CENA</v>
      </c>
    </row>
    <row r="148" spans="1:10" ht="12.75">
      <c r="A148" s="528" t="s">
        <v>1195</v>
      </c>
      <c r="B148" s="521"/>
      <c r="C148" s="534" t="s">
        <v>3292</v>
      </c>
      <c r="D148" s="524" t="s">
        <v>1627</v>
      </c>
      <c r="E148" s="529">
        <v>1</v>
      </c>
      <c r="F148" s="1016"/>
      <c r="G148" s="530">
        <f>E148*F148</f>
        <v>0</v>
      </c>
      <c r="H148" s="523"/>
      <c r="I148" s="533"/>
      <c r="J148" s="959" t="str">
        <f t="shared" si="4"/>
        <v>CHYBNÁ CENA</v>
      </c>
    </row>
    <row r="149" spans="1:10" ht="12.75">
      <c r="A149" s="528" t="s">
        <v>1197</v>
      </c>
      <c r="B149" s="521"/>
      <c r="C149" s="534" t="s">
        <v>3293</v>
      </c>
      <c r="D149" s="524" t="s">
        <v>1627</v>
      </c>
      <c r="E149" s="529">
        <v>1</v>
      </c>
      <c r="F149" s="1016"/>
      <c r="G149" s="530">
        <f>E149*F149</f>
        <v>0</v>
      </c>
      <c r="H149" s="523"/>
      <c r="I149" s="533"/>
      <c r="J149" s="959" t="str">
        <f t="shared" si="4"/>
        <v>CHYBNÁ CENA</v>
      </c>
    </row>
    <row r="150" spans="1:10" ht="12.75">
      <c r="A150" s="528" t="s">
        <v>1199</v>
      </c>
      <c r="B150" s="521"/>
      <c r="C150" s="534" t="s">
        <v>3294</v>
      </c>
      <c r="D150" s="524" t="s">
        <v>1627</v>
      </c>
      <c r="E150" s="529">
        <v>1</v>
      </c>
      <c r="F150" s="1016"/>
      <c r="G150" s="530">
        <f>E150*F150</f>
        <v>0</v>
      </c>
      <c r="H150" s="523"/>
      <c r="I150" s="533"/>
      <c r="J150" s="959" t="str">
        <f t="shared" si="4"/>
        <v>CHYBNÁ CENA</v>
      </c>
    </row>
    <row r="151" spans="1:10" ht="12.75">
      <c r="A151" s="528"/>
      <c r="B151" s="521"/>
      <c r="C151" s="523"/>
      <c r="D151" s="524"/>
      <c r="E151" s="529"/>
      <c r="F151" s="1016"/>
      <c r="G151" s="530"/>
      <c r="H151" s="523"/>
      <c r="I151" s="533"/>
      <c r="J151" s="959" t="str">
        <f t="shared" si="4"/>
        <v/>
      </c>
    </row>
    <row r="152" spans="1:10" ht="12.75">
      <c r="A152" s="528"/>
      <c r="B152" s="521"/>
      <c r="C152" s="523"/>
      <c r="D152" s="524"/>
      <c r="E152" s="525"/>
      <c r="F152" s="1016"/>
      <c r="G152" s="530"/>
      <c r="H152" s="523"/>
      <c r="I152" s="533"/>
      <c r="J152" s="959" t="str">
        <f t="shared" si="4"/>
        <v/>
      </c>
    </row>
    <row r="153" spans="1:10" ht="12.75">
      <c r="A153" s="520" t="s">
        <v>1203</v>
      </c>
      <c r="B153" s="521"/>
      <c r="C153" s="522" t="s">
        <v>460</v>
      </c>
      <c r="D153" s="524"/>
      <c r="E153" s="525"/>
      <c r="F153" s="1016"/>
      <c r="G153" s="530"/>
      <c r="H153" s="523"/>
      <c r="I153" s="533"/>
      <c r="J153" s="959" t="str">
        <f t="shared" si="4"/>
        <v/>
      </c>
    </row>
    <row r="154" spans="1:10" ht="12.75">
      <c r="A154" s="528" t="s">
        <v>1205</v>
      </c>
      <c r="B154" s="521"/>
      <c r="C154" s="523" t="s">
        <v>822</v>
      </c>
      <c r="D154" s="524" t="s">
        <v>1627</v>
      </c>
      <c r="E154" s="1013">
        <v>1</v>
      </c>
      <c r="F154" s="1016"/>
      <c r="G154" s="530">
        <f aca="true" t="shared" si="5" ref="G154:G161">E154*F154</f>
        <v>0</v>
      </c>
      <c r="H154" s="523"/>
      <c r="I154" s="533"/>
      <c r="J154" s="959" t="str">
        <f t="shared" si="4"/>
        <v>CHYBNÁ CENA</v>
      </c>
    </row>
    <row r="155" spans="1:10" ht="12.75">
      <c r="A155" s="528" t="s">
        <v>1207</v>
      </c>
      <c r="B155" s="521"/>
      <c r="C155" s="523" t="s">
        <v>824</v>
      </c>
      <c r="D155" s="524" t="s">
        <v>1627</v>
      </c>
      <c r="E155" s="1013">
        <v>1</v>
      </c>
      <c r="F155" s="1016"/>
      <c r="G155" s="530">
        <f t="shared" si="5"/>
        <v>0</v>
      </c>
      <c r="H155" s="523"/>
      <c r="I155" s="533"/>
      <c r="J155" s="959" t="str">
        <f t="shared" si="4"/>
        <v>CHYBNÁ CENA</v>
      </c>
    </row>
    <row r="156" spans="1:10" ht="12.75">
      <c r="A156" s="528" t="s">
        <v>1209</v>
      </c>
      <c r="B156" s="521"/>
      <c r="C156" s="523" t="s">
        <v>828</v>
      </c>
      <c r="D156" s="524" t="s">
        <v>1627</v>
      </c>
      <c r="E156" s="1013">
        <v>1</v>
      </c>
      <c r="F156" s="1016"/>
      <c r="G156" s="530">
        <f t="shared" si="5"/>
        <v>0</v>
      </c>
      <c r="H156" s="523"/>
      <c r="I156" s="533"/>
      <c r="J156" s="959" t="str">
        <f t="shared" si="4"/>
        <v>CHYBNÁ CENA</v>
      </c>
    </row>
    <row r="157" spans="1:10" ht="12.75">
      <c r="A157" s="528" t="s">
        <v>1211</v>
      </c>
      <c r="B157" s="521"/>
      <c r="C157" s="534" t="s">
        <v>3295</v>
      </c>
      <c r="D157" s="524" t="s">
        <v>1627</v>
      </c>
      <c r="E157" s="1013">
        <v>1</v>
      </c>
      <c r="F157" s="1016"/>
      <c r="G157" s="530">
        <f t="shared" si="5"/>
        <v>0</v>
      </c>
      <c r="H157" s="523"/>
      <c r="I157" s="533"/>
      <c r="J157" s="959" t="str">
        <f t="shared" si="4"/>
        <v>CHYBNÁ CENA</v>
      </c>
    </row>
    <row r="158" spans="1:10" ht="12.75">
      <c r="A158" s="528" t="s">
        <v>1213</v>
      </c>
      <c r="B158" s="521"/>
      <c r="C158" s="534" t="s">
        <v>3296</v>
      </c>
      <c r="D158" s="524" t="s">
        <v>1627</v>
      </c>
      <c r="E158" s="1013">
        <v>1</v>
      </c>
      <c r="F158" s="1016"/>
      <c r="G158" s="530">
        <f t="shared" si="5"/>
        <v>0</v>
      </c>
      <c r="H158" s="523"/>
      <c r="I158" s="533"/>
      <c r="J158" s="959" t="str">
        <f t="shared" si="4"/>
        <v>CHYBNÁ CENA</v>
      </c>
    </row>
    <row r="159" spans="1:10" ht="12.75">
      <c r="A159" s="528" t="s">
        <v>1215</v>
      </c>
      <c r="B159" s="521"/>
      <c r="C159" s="534" t="s">
        <v>3297</v>
      </c>
      <c r="D159" s="524" t="s">
        <v>1627</v>
      </c>
      <c r="E159" s="529">
        <v>1</v>
      </c>
      <c r="F159" s="1016"/>
      <c r="G159" s="530">
        <f t="shared" si="5"/>
        <v>0</v>
      </c>
      <c r="H159" s="523"/>
      <c r="I159" s="533"/>
      <c r="J159" s="959" t="str">
        <f t="shared" si="4"/>
        <v>CHYBNÁ CENA</v>
      </c>
    </row>
    <row r="160" spans="1:10" ht="12.75">
      <c r="A160" s="528" t="s">
        <v>1217</v>
      </c>
      <c r="B160" s="521"/>
      <c r="C160" s="534" t="s">
        <v>3298</v>
      </c>
      <c r="D160" s="524" t="s">
        <v>1627</v>
      </c>
      <c r="E160" s="529">
        <v>1</v>
      </c>
      <c r="F160" s="1016"/>
      <c r="G160" s="530">
        <f t="shared" si="5"/>
        <v>0</v>
      </c>
      <c r="H160" s="523"/>
      <c r="I160" s="533"/>
      <c r="J160" s="959" t="str">
        <f t="shared" si="4"/>
        <v>CHYBNÁ CENA</v>
      </c>
    </row>
    <row r="161" spans="1:10" ht="12.75">
      <c r="A161" s="528" t="s">
        <v>1221</v>
      </c>
      <c r="B161" s="521"/>
      <c r="C161" s="523" t="s">
        <v>849</v>
      </c>
      <c r="D161" s="524" t="s">
        <v>1627</v>
      </c>
      <c r="E161" s="529">
        <v>1</v>
      </c>
      <c r="F161" s="1016"/>
      <c r="G161" s="530">
        <f t="shared" si="5"/>
        <v>0</v>
      </c>
      <c r="H161" s="523"/>
      <c r="I161" s="533"/>
      <c r="J161" s="959" t="str">
        <f t="shared" si="4"/>
        <v>CHYBNÁ CENA</v>
      </c>
    </row>
    <row r="162" spans="1:10" ht="12.75">
      <c r="A162" s="528"/>
      <c r="B162" s="521"/>
      <c r="C162" s="523"/>
      <c r="D162" s="524"/>
      <c r="E162" s="529"/>
      <c r="F162" s="1016"/>
      <c r="G162" s="530"/>
      <c r="H162" s="523"/>
      <c r="I162" s="533"/>
      <c r="J162" s="959" t="str">
        <f t="shared" si="4"/>
        <v/>
      </c>
    </row>
    <row r="163" spans="1:10" s="263" customFormat="1" ht="13.5" thickBot="1">
      <c r="A163" s="395"/>
      <c r="B163" s="396"/>
      <c r="C163" s="397" t="s">
        <v>1830</v>
      </c>
      <c r="D163" s="395"/>
      <c r="E163" s="399"/>
      <c r="F163" s="400"/>
      <c r="G163" s="419">
        <f>SUM(G6:G162)</f>
        <v>0</v>
      </c>
      <c r="H163" s="398"/>
      <c r="I163" s="398"/>
      <c r="J163" s="969"/>
    </row>
    <row r="164" spans="1:9" ht="13.5" thickBot="1">
      <c r="A164" s="1401" t="s">
        <v>4769</v>
      </c>
      <c r="B164" s="1402"/>
      <c r="C164" s="1402"/>
      <c r="D164" s="1402"/>
      <c r="E164" s="1402"/>
      <c r="F164" s="1402"/>
      <c r="G164" s="1402"/>
      <c r="H164" s="1402"/>
      <c r="I164" s="1403"/>
    </row>
    <row r="167" spans="6:7" ht="12.75">
      <c r="F167" s="960" t="s">
        <v>4265</v>
      </c>
      <c r="G167" s="961">
        <f>COUNTIF(G6:G162,"&lt;=0")</f>
        <v>50</v>
      </c>
    </row>
  </sheetData>
  <sheetProtection algorithmName="SHA-512" hashValue="OQ6XOj4v+lhbr69P0DFLezTuYszlqBzVuYj5W5YwRKlpL2KunBBzQpjIi8b9ejf8lLdEa5vab1sckkwfxcDE4w==" saltValue="cYwhjOcgcI10Eh5lQaeCsw==" spinCount="100000" sheet="1" objects="1" scenarios="1" selectLockedCells="1"/>
  <mergeCells count="13">
    <mergeCell ref="A1:B1"/>
    <mergeCell ref="C1:I1"/>
    <mergeCell ref="A2:B2"/>
    <mergeCell ref="C2:F2"/>
    <mergeCell ref="A164:I164"/>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90" zoomScaleNormal="90" workbookViewId="0" topLeftCell="A11">
      <selection activeCell="F6" sqref="F6"/>
    </sheetView>
  </sheetViews>
  <sheetFormatPr defaultColWidth="9.00390625" defaultRowHeight="12.75"/>
  <cols>
    <col min="1" max="1" width="9.375" style="0" customWidth="1"/>
    <col min="2" max="2" width="16.625" style="0" customWidth="1"/>
    <col min="3" max="3" width="39.875" style="0" customWidth="1"/>
    <col min="4" max="4" width="10.00390625" style="0" customWidth="1"/>
    <col min="5" max="5" width="16.625" style="0" customWidth="1"/>
    <col min="6" max="6" width="16.875" style="0" customWidth="1"/>
    <col min="7" max="7" width="18.125" style="0" customWidth="1"/>
    <col min="8" max="8" width="30.875" style="0" customWidth="1"/>
    <col min="9" max="9" width="24.125" style="0" customWidth="1"/>
    <col min="10" max="10" width="22.25390625" style="0" customWidth="1"/>
  </cols>
  <sheetData>
    <row r="1" spans="1:9" ht="31.5" customHeight="1" thickBot="1">
      <c r="A1" s="1418" t="s">
        <v>3095</v>
      </c>
      <c r="B1" s="1419"/>
      <c r="C1" s="1420" t="s">
        <v>3487</v>
      </c>
      <c r="D1" s="1421"/>
      <c r="E1" s="1421"/>
      <c r="F1" s="1421"/>
      <c r="G1" s="1422"/>
      <c r="H1" s="1422"/>
      <c r="I1" s="1422"/>
    </row>
    <row r="2" spans="1:9" ht="30" customHeight="1" thickBot="1">
      <c r="A2" s="1423" t="s">
        <v>3096</v>
      </c>
      <c r="B2" s="1424"/>
      <c r="C2" s="1420" t="s">
        <v>976</v>
      </c>
      <c r="D2" s="1421"/>
      <c r="E2" s="1421"/>
      <c r="F2" s="1421"/>
      <c r="G2" s="2" t="s">
        <v>3098</v>
      </c>
      <c r="H2" s="900"/>
      <c r="I2" s="3" t="s">
        <v>1678</v>
      </c>
    </row>
    <row r="3" spans="1:9" ht="16.5" customHeight="1" thickBot="1">
      <c r="A3" s="1428" t="s">
        <v>3099</v>
      </c>
      <c r="B3" s="1421"/>
      <c r="C3" s="1421"/>
      <c r="D3" s="1421"/>
      <c r="E3" s="1421"/>
      <c r="F3" s="1421"/>
      <c r="G3" s="1421"/>
      <c r="H3" s="1421"/>
      <c r="I3" s="1429"/>
    </row>
    <row r="4" spans="1:9" ht="25.5" customHeight="1">
      <c r="A4" s="1411" t="s">
        <v>3100</v>
      </c>
      <c r="B4" s="206" t="s">
        <v>3101</v>
      </c>
      <c r="C4" s="1413" t="s">
        <v>3102</v>
      </c>
      <c r="D4" s="1409" t="s">
        <v>3103</v>
      </c>
      <c r="E4" s="1409" t="s">
        <v>3104</v>
      </c>
      <c r="F4" s="1416" t="s">
        <v>3105</v>
      </c>
      <c r="G4" s="1417"/>
      <c r="H4" s="1409" t="s">
        <v>2634</v>
      </c>
      <c r="I4" s="1407" t="s">
        <v>3106</v>
      </c>
    </row>
    <row r="5" spans="1:10" ht="29.85" customHeight="1" thickBot="1">
      <c r="A5" s="1412"/>
      <c r="B5" s="4" t="s">
        <v>3107</v>
      </c>
      <c r="C5" s="1414"/>
      <c r="D5" s="1415"/>
      <c r="E5" s="1415"/>
      <c r="F5" s="5" t="s">
        <v>3108</v>
      </c>
      <c r="G5" s="712" t="s">
        <v>411</v>
      </c>
      <c r="H5" s="1410"/>
      <c r="I5" s="1408"/>
      <c r="J5" s="962" t="s">
        <v>4154</v>
      </c>
    </row>
    <row r="6" spans="1:10" ht="12.75">
      <c r="A6" s="537"/>
      <c r="B6" s="538" t="s">
        <v>3097</v>
      </c>
      <c r="C6" s="539"/>
      <c r="D6" s="540"/>
      <c r="E6" s="541"/>
      <c r="F6" s="1010"/>
      <c r="G6" s="542"/>
      <c r="H6" s="539"/>
      <c r="I6" s="543" t="s">
        <v>3097</v>
      </c>
      <c r="J6" s="959" t="str">
        <f aca="true" t="shared" si="0" ref="J6:J37">IF((ISBLANK(D6)),"",IF(G6&lt;=0,"CHYBNÁ CENA",""))</f>
        <v/>
      </c>
    </row>
    <row r="7" spans="1:10" ht="12.75">
      <c r="A7" s="544" t="s">
        <v>1063</v>
      </c>
      <c r="B7" s="545"/>
      <c r="C7" s="546" t="s">
        <v>3005</v>
      </c>
      <c r="D7" s="548"/>
      <c r="E7" s="549"/>
      <c r="F7" s="1011"/>
      <c r="G7" s="550"/>
      <c r="H7" s="547"/>
      <c r="I7" s="551"/>
      <c r="J7" s="959" t="str">
        <f t="shared" si="0"/>
        <v/>
      </c>
    </row>
    <row r="8" spans="1:10" ht="33.75">
      <c r="A8" s="552" t="s">
        <v>1965</v>
      </c>
      <c r="B8" s="545"/>
      <c r="C8" s="352" t="s">
        <v>3006</v>
      </c>
      <c r="D8" s="548" t="s">
        <v>1627</v>
      </c>
      <c r="E8" s="553">
        <v>1</v>
      </c>
      <c r="F8" s="1012"/>
      <c r="G8" s="550">
        <f>E8*F8</f>
        <v>0</v>
      </c>
      <c r="H8" s="352"/>
      <c r="I8" s="554"/>
      <c r="J8" s="959" t="str">
        <f t="shared" si="0"/>
        <v>CHYBNÁ CENA</v>
      </c>
    </row>
    <row r="9" spans="1:10" ht="12.75">
      <c r="A9" s="552" t="s">
        <v>1968</v>
      </c>
      <c r="B9" s="545"/>
      <c r="C9" s="352" t="s">
        <v>3007</v>
      </c>
      <c r="D9" s="548" t="s">
        <v>1627</v>
      </c>
      <c r="E9" s="553">
        <v>1</v>
      </c>
      <c r="F9" s="1012"/>
      <c r="G9" s="550">
        <f>E9*F9</f>
        <v>0</v>
      </c>
      <c r="H9" s="352"/>
      <c r="I9" s="555"/>
      <c r="J9" s="959" t="str">
        <f t="shared" si="0"/>
        <v>CHYBNÁ CENA</v>
      </c>
    </row>
    <row r="10" spans="1:10" ht="22.5">
      <c r="A10" s="552" t="s">
        <v>2085</v>
      </c>
      <c r="B10" s="545"/>
      <c r="C10" s="352" t="s">
        <v>3008</v>
      </c>
      <c r="D10" s="548" t="s">
        <v>1627</v>
      </c>
      <c r="E10" s="553">
        <v>1</v>
      </c>
      <c r="F10" s="1012"/>
      <c r="G10" s="550">
        <f>E10*F10</f>
        <v>0</v>
      </c>
      <c r="H10" s="352"/>
      <c r="I10" s="555"/>
      <c r="J10" s="959" t="str">
        <f t="shared" si="0"/>
        <v>CHYBNÁ CENA</v>
      </c>
    </row>
    <row r="11" spans="1:10" ht="12.75">
      <c r="A11" s="552"/>
      <c r="B11" s="545"/>
      <c r="C11" s="547"/>
      <c r="D11" s="556"/>
      <c r="E11" s="553"/>
      <c r="F11" s="1012"/>
      <c r="G11" s="550"/>
      <c r="H11" s="352"/>
      <c r="I11" s="555"/>
      <c r="J11" s="959" t="str">
        <f t="shared" si="0"/>
        <v/>
      </c>
    </row>
    <row r="12" spans="1:10" ht="12.75">
      <c r="A12" s="552"/>
      <c r="B12" s="545"/>
      <c r="C12" s="547"/>
      <c r="D12" s="548"/>
      <c r="E12" s="553"/>
      <c r="F12" s="1012"/>
      <c r="G12" s="550"/>
      <c r="H12" s="352"/>
      <c r="I12" s="555"/>
      <c r="J12" s="959" t="str">
        <f t="shared" si="0"/>
        <v/>
      </c>
    </row>
    <row r="13" spans="1:10" ht="12.75">
      <c r="A13" s="552"/>
      <c r="B13" s="545"/>
      <c r="C13" s="547"/>
      <c r="D13" s="548"/>
      <c r="E13" s="549"/>
      <c r="F13" s="1012"/>
      <c r="G13" s="550"/>
      <c r="H13" s="557"/>
      <c r="I13" s="555"/>
      <c r="J13" s="959" t="str">
        <f t="shared" si="0"/>
        <v/>
      </c>
    </row>
    <row r="14" spans="1:10" ht="12.75">
      <c r="A14" s="544" t="s">
        <v>324</v>
      </c>
      <c r="B14" s="545"/>
      <c r="C14" s="547"/>
      <c r="D14" s="548"/>
      <c r="E14" s="549"/>
      <c r="F14" s="1012"/>
      <c r="G14" s="550"/>
      <c r="H14" s="557"/>
      <c r="I14" s="555"/>
      <c r="J14" s="959" t="str">
        <f t="shared" si="0"/>
        <v/>
      </c>
    </row>
    <row r="15" spans="1:10" ht="22.5">
      <c r="A15" s="552" t="s">
        <v>326</v>
      </c>
      <c r="B15" s="545"/>
      <c r="C15" s="352" t="s">
        <v>3009</v>
      </c>
      <c r="D15" s="548" t="s">
        <v>1627</v>
      </c>
      <c r="E15" s="553">
        <v>28</v>
      </c>
      <c r="F15" s="1012"/>
      <c r="G15" s="550">
        <f>E15*F15</f>
        <v>0</v>
      </c>
      <c r="H15" s="352"/>
      <c r="I15" s="555"/>
      <c r="J15" s="959" t="str">
        <f t="shared" si="0"/>
        <v>CHYBNÁ CENA</v>
      </c>
    </row>
    <row r="16" spans="1:10" ht="22.5">
      <c r="A16" s="552" t="s">
        <v>269</v>
      </c>
      <c r="B16" s="545"/>
      <c r="C16" s="352" t="s">
        <v>3010</v>
      </c>
      <c r="D16" s="548" t="s">
        <v>1627</v>
      </c>
      <c r="E16" s="553">
        <v>15</v>
      </c>
      <c r="F16" s="1012"/>
      <c r="G16" s="550">
        <f>E16*F16</f>
        <v>0</v>
      </c>
      <c r="H16" s="352"/>
      <c r="I16" s="555"/>
      <c r="J16" s="959" t="str">
        <f t="shared" si="0"/>
        <v>CHYBNÁ CENA</v>
      </c>
    </row>
    <row r="17" spans="1:10" ht="12.75">
      <c r="A17" s="552"/>
      <c r="B17" s="545"/>
      <c r="C17" s="557"/>
      <c r="D17" s="548"/>
      <c r="E17" s="549"/>
      <c r="F17" s="1012"/>
      <c r="G17" s="550"/>
      <c r="H17" s="557"/>
      <c r="I17" s="555"/>
      <c r="J17" s="959" t="str">
        <f t="shared" si="0"/>
        <v/>
      </c>
    </row>
    <row r="18" spans="1:10" ht="12.75">
      <c r="A18" s="544" t="s">
        <v>2374</v>
      </c>
      <c r="B18" s="545"/>
      <c r="C18" s="546" t="s">
        <v>2375</v>
      </c>
      <c r="D18" s="548"/>
      <c r="E18" s="549"/>
      <c r="F18" s="1012"/>
      <c r="G18" s="550"/>
      <c r="H18" s="557"/>
      <c r="I18" s="555"/>
      <c r="J18" s="959" t="str">
        <f t="shared" si="0"/>
        <v/>
      </c>
    </row>
    <row r="19" spans="1:10" ht="114.75">
      <c r="A19" s="552"/>
      <c r="B19" s="545"/>
      <c r="C19" s="557"/>
      <c r="D19" s="548"/>
      <c r="E19" s="549"/>
      <c r="F19" s="1012"/>
      <c r="G19" s="550"/>
      <c r="H19" s="557" t="s">
        <v>3114</v>
      </c>
      <c r="I19" s="555"/>
      <c r="J19" s="959" t="str">
        <f t="shared" si="0"/>
        <v/>
      </c>
    </row>
    <row r="20" spans="1:10" ht="12.75">
      <c r="A20" s="552" t="s">
        <v>3115</v>
      </c>
      <c r="B20" s="545"/>
      <c r="C20" s="546" t="s">
        <v>3269</v>
      </c>
      <c r="D20" s="548"/>
      <c r="E20" s="549"/>
      <c r="F20" s="1012"/>
      <c r="G20" s="550"/>
      <c r="H20" s="557"/>
      <c r="I20" s="555"/>
      <c r="J20" s="959" t="str">
        <f t="shared" si="0"/>
        <v/>
      </c>
    </row>
    <row r="21" spans="1:10" ht="12.75">
      <c r="A21" s="552" t="s">
        <v>3117</v>
      </c>
      <c r="B21" s="545"/>
      <c r="C21" s="547" t="s">
        <v>3011</v>
      </c>
      <c r="D21" s="548" t="s">
        <v>456</v>
      </c>
      <c r="E21" s="553">
        <v>720</v>
      </c>
      <c r="F21" s="1012"/>
      <c r="G21" s="550">
        <f>E21*F21</f>
        <v>0</v>
      </c>
      <c r="H21" s="557"/>
      <c r="I21" s="555"/>
      <c r="J21" s="959" t="str">
        <f t="shared" si="0"/>
        <v>CHYBNÁ CENA</v>
      </c>
    </row>
    <row r="22" spans="1:10" ht="12.75">
      <c r="A22" s="552"/>
      <c r="B22" s="545"/>
      <c r="C22" s="547"/>
      <c r="D22" s="548"/>
      <c r="E22" s="553"/>
      <c r="F22" s="1012"/>
      <c r="G22" s="550"/>
      <c r="H22" s="557"/>
      <c r="I22" s="555"/>
      <c r="J22" s="959" t="str">
        <f t="shared" si="0"/>
        <v/>
      </c>
    </row>
    <row r="23" spans="1:10" ht="12.75">
      <c r="A23" s="552"/>
      <c r="B23" s="545"/>
      <c r="C23" s="547"/>
      <c r="D23" s="548"/>
      <c r="E23" s="553"/>
      <c r="F23" s="1012"/>
      <c r="G23" s="550"/>
      <c r="H23" s="557"/>
      <c r="I23" s="555"/>
      <c r="J23" s="959" t="str">
        <f t="shared" si="0"/>
        <v/>
      </c>
    </row>
    <row r="24" spans="1:10" ht="12.75">
      <c r="A24" s="552"/>
      <c r="B24" s="545"/>
      <c r="C24" s="547"/>
      <c r="D24" s="548"/>
      <c r="E24" s="553"/>
      <c r="F24" s="1012"/>
      <c r="G24" s="550"/>
      <c r="H24" s="557"/>
      <c r="I24" s="555"/>
      <c r="J24" s="959" t="str">
        <f t="shared" si="0"/>
        <v/>
      </c>
    </row>
    <row r="25" spans="1:10" ht="12.75">
      <c r="A25" s="552"/>
      <c r="B25" s="545"/>
      <c r="C25" s="547"/>
      <c r="D25" s="548"/>
      <c r="E25" s="553"/>
      <c r="F25" s="1012"/>
      <c r="G25" s="550"/>
      <c r="H25" s="557"/>
      <c r="I25" s="555"/>
      <c r="J25" s="959" t="str">
        <f t="shared" si="0"/>
        <v/>
      </c>
    </row>
    <row r="26" spans="1:10" ht="25.5">
      <c r="A26" s="552" t="s">
        <v>2445</v>
      </c>
      <c r="B26" s="545"/>
      <c r="C26" s="546" t="s">
        <v>3116</v>
      </c>
      <c r="D26" s="548"/>
      <c r="E26" s="553"/>
      <c r="F26" s="1012"/>
      <c r="G26" s="550"/>
      <c r="H26" s="557"/>
      <c r="I26" s="555"/>
      <c r="J26" s="959" t="str">
        <f t="shared" si="0"/>
        <v/>
      </c>
    </row>
    <row r="27" spans="1:10" ht="12.75">
      <c r="A27" s="552" t="s">
        <v>2447</v>
      </c>
      <c r="B27" s="545"/>
      <c r="C27" s="547" t="s">
        <v>3012</v>
      </c>
      <c r="D27" s="548" t="s">
        <v>456</v>
      </c>
      <c r="E27" s="553">
        <v>640</v>
      </c>
      <c r="F27" s="1012"/>
      <c r="G27" s="550">
        <f>E27*F27</f>
        <v>0</v>
      </c>
      <c r="H27" s="547"/>
      <c r="I27" s="555"/>
      <c r="J27" s="959" t="str">
        <f t="shared" si="0"/>
        <v>CHYBNÁ CENA</v>
      </c>
    </row>
    <row r="28" spans="1:10" ht="12.75">
      <c r="A28" s="552"/>
      <c r="B28" s="545"/>
      <c r="C28" s="547"/>
      <c r="D28" s="548"/>
      <c r="E28" s="553"/>
      <c r="F28" s="1012"/>
      <c r="G28" s="550"/>
      <c r="H28" s="547"/>
      <c r="I28" s="555"/>
      <c r="J28" s="959" t="str">
        <f t="shared" si="0"/>
        <v/>
      </c>
    </row>
    <row r="29" spans="1:10" ht="12.75">
      <c r="A29" s="552"/>
      <c r="B29" s="545"/>
      <c r="C29" s="547"/>
      <c r="D29" s="548"/>
      <c r="E29" s="553"/>
      <c r="F29" s="1012"/>
      <c r="G29" s="550"/>
      <c r="H29" s="557"/>
      <c r="I29" s="555"/>
      <c r="J29" s="959" t="str">
        <f t="shared" si="0"/>
        <v/>
      </c>
    </row>
    <row r="30" spans="1:10" ht="12.75">
      <c r="A30" s="552"/>
      <c r="B30" s="545"/>
      <c r="C30" s="547"/>
      <c r="D30" s="548"/>
      <c r="E30" s="553"/>
      <c r="F30" s="1012"/>
      <c r="G30" s="550"/>
      <c r="H30" s="557"/>
      <c r="I30" s="555"/>
      <c r="J30" s="959" t="str">
        <f t="shared" si="0"/>
        <v/>
      </c>
    </row>
    <row r="31" spans="1:10" ht="12.75">
      <c r="A31" s="552"/>
      <c r="B31" s="545"/>
      <c r="C31" s="557"/>
      <c r="D31" s="558"/>
      <c r="E31" s="553"/>
      <c r="F31" s="1012"/>
      <c r="G31" s="550"/>
      <c r="H31" s="557"/>
      <c r="I31" s="555"/>
      <c r="J31" s="959" t="str">
        <f t="shared" si="0"/>
        <v/>
      </c>
    </row>
    <row r="32" spans="1:10" ht="12.75">
      <c r="A32" s="552" t="s">
        <v>2865</v>
      </c>
      <c r="B32" s="545"/>
      <c r="C32" s="546" t="s">
        <v>3278</v>
      </c>
      <c r="D32" s="548"/>
      <c r="E32" s="553"/>
      <c r="F32" s="1012"/>
      <c r="G32" s="550"/>
      <c r="H32" s="557"/>
      <c r="I32" s="555"/>
      <c r="J32" s="959" t="str">
        <f t="shared" si="0"/>
        <v/>
      </c>
    </row>
    <row r="33" spans="1:10" ht="12.75">
      <c r="A33" s="559" t="s">
        <v>2867</v>
      </c>
      <c r="B33" s="545"/>
      <c r="C33" s="547" t="s">
        <v>3013</v>
      </c>
      <c r="D33" s="556" t="s">
        <v>1627</v>
      </c>
      <c r="E33" s="553">
        <v>32</v>
      </c>
      <c r="F33" s="1012"/>
      <c r="G33" s="550">
        <f>E33*F33</f>
        <v>0</v>
      </c>
      <c r="H33" s="557"/>
      <c r="I33" s="555"/>
      <c r="J33" s="959" t="str">
        <f t="shared" si="0"/>
        <v>CHYBNÁ CENA</v>
      </c>
    </row>
    <row r="34" spans="1:10" ht="25.5">
      <c r="A34" s="559" t="s">
        <v>3280</v>
      </c>
      <c r="B34" s="545"/>
      <c r="C34" s="547" t="s">
        <v>3014</v>
      </c>
      <c r="D34" s="548" t="s">
        <v>1627</v>
      </c>
      <c r="E34" s="553">
        <v>15</v>
      </c>
      <c r="F34" s="1012"/>
      <c r="G34" s="550">
        <f>E34*F34</f>
        <v>0</v>
      </c>
      <c r="H34" s="557"/>
      <c r="I34" s="555"/>
      <c r="J34" s="959" t="str">
        <f t="shared" si="0"/>
        <v>CHYBNÁ CENA</v>
      </c>
    </row>
    <row r="35" spans="1:10" ht="12.75">
      <c r="A35" s="559" t="s">
        <v>3282</v>
      </c>
      <c r="B35" s="545"/>
      <c r="C35" s="547" t="s">
        <v>3283</v>
      </c>
      <c r="D35" s="556" t="s">
        <v>2637</v>
      </c>
      <c r="E35" s="553">
        <v>12</v>
      </c>
      <c r="F35" s="1012"/>
      <c r="G35" s="550">
        <f>E35*F35</f>
        <v>0</v>
      </c>
      <c r="H35" s="557"/>
      <c r="I35" s="555"/>
      <c r="J35" s="959" t="str">
        <f t="shared" si="0"/>
        <v>CHYBNÁ CENA</v>
      </c>
    </row>
    <row r="36" spans="1:10" ht="12.75">
      <c r="A36" s="552"/>
      <c r="B36" s="545"/>
      <c r="C36" s="557"/>
      <c r="D36" s="548"/>
      <c r="E36" s="553"/>
      <c r="F36" s="1012"/>
      <c r="G36" s="550"/>
      <c r="H36" s="557"/>
      <c r="I36" s="555"/>
      <c r="J36" s="959" t="str">
        <f t="shared" si="0"/>
        <v/>
      </c>
    </row>
    <row r="37" spans="1:10" ht="12.75">
      <c r="A37" s="552" t="s">
        <v>2869</v>
      </c>
      <c r="B37" s="545"/>
      <c r="C37" s="546" t="s">
        <v>984</v>
      </c>
      <c r="D37" s="548"/>
      <c r="E37" s="553"/>
      <c r="F37" s="1012"/>
      <c r="G37" s="550"/>
      <c r="H37" s="557"/>
      <c r="I37" s="555"/>
      <c r="J37" s="959" t="str">
        <f t="shared" si="0"/>
        <v/>
      </c>
    </row>
    <row r="38" spans="1:10" ht="12.75">
      <c r="A38" s="552" t="s">
        <v>2871</v>
      </c>
      <c r="B38" s="545"/>
      <c r="C38" s="547" t="s">
        <v>3286</v>
      </c>
      <c r="D38" s="548" t="s">
        <v>456</v>
      </c>
      <c r="E38" s="553">
        <v>220</v>
      </c>
      <c r="F38" s="1012"/>
      <c r="G38" s="550">
        <f>E38*F38</f>
        <v>0</v>
      </c>
      <c r="H38" s="557"/>
      <c r="I38" s="555"/>
      <c r="J38" s="959" t="str">
        <f aca="true" t="shared" si="1" ref="J38:J65">IF((ISBLANK(D38)),"",IF(G38&lt;=0,"CHYBNÁ CENA",""))</f>
        <v>CHYBNÁ CENA</v>
      </c>
    </row>
    <row r="39" spans="1:10" ht="12.75">
      <c r="A39" s="552"/>
      <c r="B39" s="545"/>
      <c r="C39" s="547"/>
      <c r="D39" s="548"/>
      <c r="E39" s="553"/>
      <c r="F39" s="1012"/>
      <c r="G39" s="550"/>
      <c r="H39" s="557"/>
      <c r="I39" s="555"/>
      <c r="J39" s="959" t="str">
        <f t="shared" si="1"/>
        <v/>
      </c>
    </row>
    <row r="40" spans="1:10" ht="12.75">
      <c r="A40" s="552" t="s">
        <v>2873</v>
      </c>
      <c r="B40" s="545"/>
      <c r="C40" s="547" t="s">
        <v>3015</v>
      </c>
      <c r="D40" s="548" t="s">
        <v>456</v>
      </c>
      <c r="E40" s="553">
        <v>32</v>
      </c>
      <c r="F40" s="1012"/>
      <c r="G40" s="550">
        <f>E40*F40</f>
        <v>0</v>
      </c>
      <c r="H40" s="557"/>
      <c r="I40" s="555"/>
      <c r="J40" s="959" t="str">
        <f t="shared" si="1"/>
        <v>CHYBNÁ CENA</v>
      </c>
    </row>
    <row r="41" spans="1:10" ht="12.75">
      <c r="A41" s="552"/>
      <c r="B41" s="545"/>
      <c r="C41" s="547"/>
      <c r="D41" s="548"/>
      <c r="E41" s="553"/>
      <c r="F41" s="1012"/>
      <c r="G41" s="550"/>
      <c r="H41" s="557"/>
      <c r="I41" s="555"/>
      <c r="J41" s="959" t="str">
        <f t="shared" si="1"/>
        <v/>
      </c>
    </row>
    <row r="42" spans="1:10" ht="12.75">
      <c r="A42" s="552" t="s">
        <v>2875</v>
      </c>
      <c r="B42" s="545"/>
      <c r="C42" s="547" t="s">
        <v>3289</v>
      </c>
      <c r="D42" s="548" t="s">
        <v>456</v>
      </c>
      <c r="E42" s="553">
        <v>200</v>
      </c>
      <c r="F42" s="1012"/>
      <c r="G42" s="550">
        <f>E42*F42</f>
        <v>0</v>
      </c>
      <c r="H42" s="557"/>
      <c r="I42" s="555"/>
      <c r="J42" s="959" t="str">
        <f t="shared" si="1"/>
        <v>CHYBNÁ CENA</v>
      </c>
    </row>
    <row r="43" spans="1:10" ht="12.75">
      <c r="A43" s="552"/>
      <c r="B43" s="545"/>
      <c r="C43" s="547"/>
      <c r="D43" s="548"/>
      <c r="E43" s="553"/>
      <c r="F43" s="1012"/>
      <c r="G43" s="550"/>
      <c r="H43" s="557"/>
      <c r="I43" s="555"/>
      <c r="J43" s="959" t="str">
        <f t="shared" si="1"/>
        <v/>
      </c>
    </row>
    <row r="44" spans="1:10" ht="12.75">
      <c r="A44" s="552" t="s">
        <v>2877</v>
      </c>
      <c r="B44" s="545"/>
      <c r="C44" s="547" t="s">
        <v>3016</v>
      </c>
      <c r="D44" s="548" t="s">
        <v>456</v>
      </c>
      <c r="E44" s="553">
        <v>26</v>
      </c>
      <c r="F44" s="1012"/>
      <c r="G44" s="550">
        <f>E44*F44</f>
        <v>0</v>
      </c>
      <c r="H44" s="557"/>
      <c r="I44" s="555"/>
      <c r="J44" s="959" t="str">
        <f t="shared" si="1"/>
        <v>CHYBNÁ CENA</v>
      </c>
    </row>
    <row r="45" spans="1:10" ht="12.75">
      <c r="A45" s="552"/>
      <c r="B45" s="545"/>
      <c r="C45" s="547"/>
      <c r="D45" s="548"/>
      <c r="E45" s="553"/>
      <c r="F45" s="1012"/>
      <c r="G45" s="550"/>
      <c r="H45" s="557"/>
      <c r="I45" s="555"/>
      <c r="J45" s="959" t="str">
        <f t="shared" si="1"/>
        <v/>
      </c>
    </row>
    <row r="46" spans="1:10" ht="12.75">
      <c r="A46" s="552" t="s">
        <v>2879</v>
      </c>
      <c r="B46" s="545"/>
      <c r="C46" s="557" t="s">
        <v>1235</v>
      </c>
      <c r="D46" s="548" t="s">
        <v>1627</v>
      </c>
      <c r="E46" s="553">
        <v>1</v>
      </c>
      <c r="F46" s="1012"/>
      <c r="G46" s="550">
        <f>E46*F46</f>
        <v>0</v>
      </c>
      <c r="H46" s="352"/>
      <c r="I46" s="555"/>
      <c r="J46" s="959" t="str">
        <f t="shared" si="1"/>
        <v>CHYBNÁ CENA</v>
      </c>
    </row>
    <row r="47" spans="1:10" ht="12.75">
      <c r="A47" s="552"/>
      <c r="B47" s="545"/>
      <c r="C47" s="547"/>
      <c r="D47" s="548"/>
      <c r="E47" s="549"/>
      <c r="F47" s="1012"/>
      <c r="G47" s="550"/>
      <c r="H47" s="352"/>
      <c r="I47" s="555"/>
      <c r="J47" s="959" t="str">
        <f t="shared" si="1"/>
        <v/>
      </c>
    </row>
    <row r="48" spans="1:10" ht="12.75">
      <c r="A48" s="552"/>
      <c r="B48" s="545"/>
      <c r="C48" s="547"/>
      <c r="D48" s="548"/>
      <c r="E48" s="553"/>
      <c r="F48" s="1012"/>
      <c r="G48" s="550"/>
      <c r="H48" s="557"/>
      <c r="I48" s="555"/>
      <c r="J48" s="959" t="str">
        <f t="shared" si="1"/>
        <v/>
      </c>
    </row>
    <row r="49" spans="1:10" ht="12.75">
      <c r="A49" s="552"/>
      <c r="B49" s="545"/>
      <c r="C49" s="547"/>
      <c r="D49" s="548"/>
      <c r="E49" s="549"/>
      <c r="F49" s="1012"/>
      <c r="G49" s="550"/>
      <c r="H49" s="557"/>
      <c r="I49" s="555"/>
      <c r="J49" s="959" t="str">
        <f t="shared" si="1"/>
        <v/>
      </c>
    </row>
    <row r="50" spans="1:10" ht="12.75">
      <c r="A50" s="552"/>
      <c r="B50" s="545"/>
      <c r="C50" s="557"/>
      <c r="D50" s="548"/>
      <c r="E50" s="553"/>
      <c r="F50" s="1012"/>
      <c r="G50" s="550"/>
      <c r="H50" s="557"/>
      <c r="I50" s="555"/>
      <c r="J50" s="959" t="str">
        <f t="shared" si="1"/>
        <v/>
      </c>
    </row>
    <row r="51" spans="1:10" ht="12.75">
      <c r="A51" s="552"/>
      <c r="B51" s="545"/>
      <c r="C51" s="557"/>
      <c r="D51" s="548"/>
      <c r="E51" s="549"/>
      <c r="F51" s="1012"/>
      <c r="G51" s="550"/>
      <c r="H51" s="557"/>
      <c r="I51" s="555"/>
      <c r="J51" s="959" t="str">
        <f t="shared" si="1"/>
        <v/>
      </c>
    </row>
    <row r="52" spans="1:10" ht="12.75">
      <c r="A52" s="544" t="s">
        <v>1189</v>
      </c>
      <c r="B52" s="545"/>
      <c r="C52" s="546" t="s">
        <v>793</v>
      </c>
      <c r="D52" s="548"/>
      <c r="E52" s="549"/>
      <c r="F52" s="1012"/>
      <c r="G52" s="550"/>
      <c r="H52" s="557"/>
      <c r="I52" s="555"/>
      <c r="J52" s="959" t="str">
        <f t="shared" si="1"/>
        <v/>
      </c>
    </row>
    <row r="53" spans="1:10" ht="25.5">
      <c r="A53" s="552" t="s">
        <v>1191</v>
      </c>
      <c r="B53" s="545"/>
      <c r="C53" s="557" t="s">
        <v>795</v>
      </c>
      <c r="D53" s="548" t="s">
        <v>1627</v>
      </c>
      <c r="E53" s="553">
        <v>1</v>
      </c>
      <c r="F53" s="1012"/>
      <c r="G53" s="550">
        <f>E53*F53</f>
        <v>0</v>
      </c>
      <c r="H53" s="557"/>
      <c r="I53" s="555"/>
      <c r="J53" s="959" t="str">
        <f t="shared" si="1"/>
        <v>CHYBNÁ CENA</v>
      </c>
    </row>
    <row r="54" spans="1:10" ht="12.75">
      <c r="A54" s="552" t="s">
        <v>1193</v>
      </c>
      <c r="B54" s="545"/>
      <c r="C54" s="547" t="s">
        <v>797</v>
      </c>
      <c r="D54" s="548" t="s">
        <v>1627</v>
      </c>
      <c r="E54" s="553">
        <v>1</v>
      </c>
      <c r="F54" s="1012"/>
      <c r="G54" s="550">
        <f>E54*F54</f>
        <v>0</v>
      </c>
      <c r="H54" s="557"/>
      <c r="I54" s="555"/>
      <c r="J54" s="959" t="str">
        <f t="shared" si="1"/>
        <v>CHYBNÁ CENA</v>
      </c>
    </row>
    <row r="55" spans="1:10" ht="25.5">
      <c r="A55" s="552" t="s">
        <v>1195</v>
      </c>
      <c r="B55" s="545"/>
      <c r="C55" s="547" t="s">
        <v>3017</v>
      </c>
      <c r="D55" s="556" t="s">
        <v>456</v>
      </c>
      <c r="E55" s="553">
        <v>58</v>
      </c>
      <c r="F55" s="1012"/>
      <c r="G55" s="550">
        <f>E55*F55</f>
        <v>0</v>
      </c>
      <c r="H55" s="557"/>
      <c r="I55" s="555"/>
      <c r="J55" s="959" t="str">
        <f t="shared" si="1"/>
        <v>CHYBNÁ CENA</v>
      </c>
    </row>
    <row r="56" spans="1:10" ht="12.75">
      <c r="A56" s="552" t="s">
        <v>1197</v>
      </c>
      <c r="B56" s="545"/>
      <c r="C56" s="547" t="s">
        <v>3018</v>
      </c>
      <c r="D56" s="548" t="s">
        <v>1627</v>
      </c>
      <c r="E56" s="553">
        <v>43</v>
      </c>
      <c r="F56" s="1012"/>
      <c r="G56" s="550">
        <f>E56*F56</f>
        <v>0</v>
      </c>
      <c r="H56" s="557"/>
      <c r="I56" s="555"/>
      <c r="J56" s="959" t="str">
        <f t="shared" si="1"/>
        <v>CHYBNÁ CENA</v>
      </c>
    </row>
    <row r="57" spans="1:10" ht="12.75">
      <c r="A57" s="552" t="s">
        <v>1199</v>
      </c>
      <c r="B57" s="545"/>
      <c r="C57" s="547" t="s">
        <v>3293</v>
      </c>
      <c r="D57" s="548" t="s">
        <v>1627</v>
      </c>
      <c r="E57" s="553">
        <v>1</v>
      </c>
      <c r="F57" s="1012"/>
      <c r="G57" s="550">
        <f>E57*F57</f>
        <v>0</v>
      </c>
      <c r="H57" s="557"/>
      <c r="I57" s="555"/>
      <c r="J57" s="959" t="str">
        <f t="shared" si="1"/>
        <v>CHYBNÁ CENA</v>
      </c>
    </row>
    <row r="58" spans="1:10" ht="12.75">
      <c r="A58" s="552"/>
      <c r="B58" s="545"/>
      <c r="C58" s="547"/>
      <c r="D58" s="548"/>
      <c r="E58" s="553"/>
      <c r="F58" s="1012"/>
      <c r="G58" s="550"/>
      <c r="H58" s="557"/>
      <c r="I58" s="555"/>
      <c r="J58" s="959" t="str">
        <f t="shared" si="1"/>
        <v/>
      </c>
    </row>
    <row r="59" spans="1:10" ht="12.75">
      <c r="A59" s="552"/>
      <c r="B59" s="545"/>
      <c r="C59" s="557"/>
      <c r="D59" s="548"/>
      <c r="E59" s="549"/>
      <c r="F59" s="1012"/>
      <c r="G59" s="550"/>
      <c r="H59" s="557"/>
      <c r="I59" s="555"/>
      <c r="J59" s="959" t="str">
        <f t="shared" si="1"/>
        <v/>
      </c>
    </row>
    <row r="60" spans="1:10" ht="12.75">
      <c r="A60" s="544" t="s">
        <v>1203</v>
      </c>
      <c r="B60" s="545"/>
      <c r="C60" s="546" t="s">
        <v>460</v>
      </c>
      <c r="D60" s="548"/>
      <c r="E60" s="549"/>
      <c r="F60" s="1012"/>
      <c r="G60" s="550"/>
      <c r="H60" s="557"/>
      <c r="I60" s="555"/>
      <c r="J60" s="959" t="str">
        <f t="shared" si="1"/>
        <v/>
      </c>
    </row>
    <row r="61" spans="1:10" ht="12.75">
      <c r="A61" s="552" t="s">
        <v>1205</v>
      </c>
      <c r="B61" s="545"/>
      <c r="C61" s="547" t="s">
        <v>3295</v>
      </c>
      <c r="D61" s="548" t="s">
        <v>1627</v>
      </c>
      <c r="E61" s="1009">
        <v>1</v>
      </c>
      <c r="F61" s="1012"/>
      <c r="G61" s="550">
        <f>E61*F61</f>
        <v>0</v>
      </c>
      <c r="H61" s="557"/>
      <c r="I61" s="555"/>
      <c r="J61" s="959" t="str">
        <f t="shared" si="1"/>
        <v>CHYBNÁ CENA</v>
      </c>
    </row>
    <row r="62" spans="1:10" ht="12.75">
      <c r="A62" s="552" t="s">
        <v>1207</v>
      </c>
      <c r="B62" s="545"/>
      <c r="C62" s="547" t="s">
        <v>3296</v>
      </c>
      <c r="D62" s="548" t="s">
        <v>1627</v>
      </c>
      <c r="E62" s="553">
        <v>1</v>
      </c>
      <c r="F62" s="1012"/>
      <c r="G62" s="550">
        <f>E62*F62</f>
        <v>0</v>
      </c>
      <c r="H62" s="557"/>
      <c r="I62" s="555"/>
      <c r="J62" s="959" t="str">
        <f t="shared" si="1"/>
        <v>CHYBNÁ CENA</v>
      </c>
    </row>
    <row r="63" spans="1:10" ht="12.75">
      <c r="A63" s="552" t="s">
        <v>1209</v>
      </c>
      <c r="B63" s="545"/>
      <c r="C63" s="547" t="s">
        <v>3297</v>
      </c>
      <c r="D63" s="548" t="s">
        <v>1627</v>
      </c>
      <c r="E63" s="553">
        <v>1</v>
      </c>
      <c r="F63" s="1012"/>
      <c r="G63" s="550">
        <f>E63*F63</f>
        <v>0</v>
      </c>
      <c r="H63" s="557"/>
      <c r="I63" s="555"/>
      <c r="J63" s="959" t="str">
        <f t="shared" si="1"/>
        <v>CHYBNÁ CENA</v>
      </c>
    </row>
    <row r="64" spans="1:10" ht="12.75">
      <c r="A64" s="552" t="s">
        <v>1211</v>
      </c>
      <c r="B64" s="545"/>
      <c r="C64" s="547" t="s">
        <v>3019</v>
      </c>
      <c r="D64" s="548" t="s">
        <v>1627</v>
      </c>
      <c r="E64" s="553">
        <v>1</v>
      </c>
      <c r="F64" s="1012"/>
      <c r="G64" s="550">
        <f>E64*F64</f>
        <v>0</v>
      </c>
      <c r="H64" s="557"/>
      <c r="I64" s="555"/>
      <c r="J64" s="959" t="str">
        <f t="shared" si="1"/>
        <v>CHYBNÁ CENA</v>
      </c>
    </row>
    <row r="65" spans="1:10" ht="12.75">
      <c r="A65" s="552"/>
      <c r="B65" s="545"/>
      <c r="C65" s="547"/>
      <c r="D65" s="548"/>
      <c r="E65" s="553"/>
      <c r="F65" s="1012"/>
      <c r="G65" s="550"/>
      <c r="H65" s="557"/>
      <c r="I65" s="555"/>
      <c r="J65" s="959" t="str">
        <f t="shared" si="1"/>
        <v/>
      </c>
    </row>
    <row r="66" spans="1:9" s="263" customFormat="1" ht="13.5" thickBot="1">
      <c r="A66" s="395"/>
      <c r="B66" s="396"/>
      <c r="C66" s="397" t="s">
        <v>1830</v>
      </c>
      <c r="D66" s="395"/>
      <c r="E66" s="399"/>
      <c r="F66" s="400"/>
      <c r="G66" s="419">
        <f>SUM(G6:G65)</f>
        <v>0</v>
      </c>
      <c r="H66" s="398"/>
      <c r="I66" s="398"/>
    </row>
    <row r="67" spans="1:9" ht="13.5" thickBot="1">
      <c r="A67" s="1401" t="s">
        <v>4769</v>
      </c>
      <c r="B67" s="1402"/>
      <c r="C67" s="1402"/>
      <c r="D67" s="1402"/>
      <c r="E67" s="1402"/>
      <c r="F67" s="1402"/>
      <c r="G67" s="1402"/>
      <c r="H67" s="1402"/>
      <c r="I67" s="1403"/>
    </row>
    <row r="70" spans="6:7" ht="12.75">
      <c r="F70" s="960" t="s">
        <v>4265</v>
      </c>
      <c r="G70" s="961">
        <f>COUNTIF(G6:G65,"&lt;=0")</f>
        <v>24</v>
      </c>
    </row>
  </sheetData>
  <sheetProtection algorithmName="SHA-512" hashValue="Vjwt2KHbf8bL+t56EywIxc8CqvRvwbrnvsGpoaEwjidGS+G68ViI4qS4FLsPPz36OJqmxpEH2B/f7czEETx4Kw==" saltValue="1Lygv79MphyjIQvG88TjQw==" spinCount="100000" sheet="1" objects="1" scenarios="1" selectLockedCells="1"/>
  <mergeCells count="13">
    <mergeCell ref="A1:B1"/>
    <mergeCell ref="C1:I1"/>
    <mergeCell ref="A2:B2"/>
    <mergeCell ref="C2:F2"/>
    <mergeCell ref="A67:I6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zoomScale="90" zoomScaleNormal="90" workbookViewId="0" topLeftCell="A13">
      <selection activeCell="F6" sqref="F6"/>
    </sheetView>
  </sheetViews>
  <sheetFormatPr defaultColWidth="9.00390625" defaultRowHeight="12.75"/>
  <cols>
    <col min="1" max="1" width="9.375" style="0" customWidth="1"/>
    <col min="2" max="2" width="17.75390625" style="0" customWidth="1"/>
    <col min="3" max="3" width="40.875" style="0" customWidth="1"/>
    <col min="4" max="4" width="10.00390625" style="0" customWidth="1"/>
    <col min="5" max="5" width="16.625" style="0" customWidth="1"/>
    <col min="6" max="6" width="17.375" style="0" customWidth="1"/>
    <col min="7" max="7" width="17.625" style="0" customWidth="1"/>
    <col min="8" max="8" width="27.375" style="0" customWidth="1"/>
    <col min="9" max="9" width="25.25390625" style="0" customWidth="1"/>
    <col min="10" max="10" width="22.125" style="0" customWidth="1"/>
  </cols>
  <sheetData>
    <row r="1" spans="1:9" ht="31.5" customHeight="1" thickBot="1">
      <c r="A1" s="1418" t="s">
        <v>3095</v>
      </c>
      <c r="B1" s="1419"/>
      <c r="C1" s="1420" t="s">
        <v>3487</v>
      </c>
      <c r="D1" s="1421"/>
      <c r="E1" s="1421"/>
      <c r="F1" s="1421"/>
      <c r="G1" s="1422"/>
      <c r="H1" s="1422"/>
      <c r="I1" s="1422"/>
    </row>
    <row r="2" spans="1:9" ht="30" customHeight="1" thickBot="1">
      <c r="A2" s="1423" t="s">
        <v>3096</v>
      </c>
      <c r="B2" s="1424"/>
      <c r="C2" s="1420" t="s">
        <v>977</v>
      </c>
      <c r="D2" s="1421"/>
      <c r="E2" s="1421"/>
      <c r="F2" s="1421"/>
      <c r="G2" s="2" t="s">
        <v>3098</v>
      </c>
      <c r="H2" s="900"/>
      <c r="I2" s="3" t="s">
        <v>1678</v>
      </c>
    </row>
    <row r="3" spans="1:9" ht="16.5" customHeight="1" thickBot="1">
      <c r="A3" s="1428" t="s">
        <v>3099</v>
      </c>
      <c r="B3" s="1421"/>
      <c r="C3" s="1421"/>
      <c r="D3" s="1421"/>
      <c r="E3" s="1421"/>
      <c r="F3" s="1421"/>
      <c r="G3" s="1421"/>
      <c r="H3" s="1421"/>
      <c r="I3" s="1429"/>
    </row>
    <row r="4" spans="1:9" ht="25.5" customHeight="1">
      <c r="A4" s="1411" t="s">
        <v>3100</v>
      </c>
      <c r="B4" s="206" t="s">
        <v>3101</v>
      </c>
      <c r="C4" s="1413" t="s">
        <v>3102</v>
      </c>
      <c r="D4" s="1409" t="s">
        <v>3103</v>
      </c>
      <c r="E4" s="1409" t="s">
        <v>3104</v>
      </c>
      <c r="F4" s="1416" t="s">
        <v>3105</v>
      </c>
      <c r="G4" s="1417"/>
      <c r="H4" s="1409" t="s">
        <v>2634</v>
      </c>
      <c r="I4" s="1407" t="s">
        <v>3106</v>
      </c>
    </row>
    <row r="5" spans="1:10" ht="29.85" customHeight="1" thickBot="1">
      <c r="A5" s="1412"/>
      <c r="B5" s="4" t="s">
        <v>3107</v>
      </c>
      <c r="C5" s="1414"/>
      <c r="D5" s="1415"/>
      <c r="E5" s="1415"/>
      <c r="F5" s="5" t="s">
        <v>3108</v>
      </c>
      <c r="G5" s="712" t="s">
        <v>411</v>
      </c>
      <c r="H5" s="1410"/>
      <c r="I5" s="1408"/>
      <c r="J5" s="962" t="s">
        <v>4154</v>
      </c>
    </row>
    <row r="6" spans="1:10" ht="12.75">
      <c r="A6" s="560"/>
      <c r="B6" s="561" t="s">
        <v>3097</v>
      </c>
      <c r="C6" s="562"/>
      <c r="D6" s="563"/>
      <c r="E6" s="564"/>
      <c r="F6" s="1006"/>
      <c r="G6" s="565"/>
      <c r="H6" s="562"/>
      <c r="I6" s="566" t="s">
        <v>3097</v>
      </c>
      <c r="J6" s="959" t="str">
        <f aca="true" t="shared" si="0" ref="J6:J37">IF((ISBLANK(D6)),"",IF(G6&lt;=0,"CHYBNÁ CENA",""))</f>
        <v/>
      </c>
    </row>
    <row r="7" spans="1:10" ht="25.5">
      <c r="A7" s="567" t="s">
        <v>1063</v>
      </c>
      <c r="B7" s="568"/>
      <c r="C7" s="569" t="s">
        <v>3005</v>
      </c>
      <c r="D7" s="570"/>
      <c r="E7" s="571"/>
      <c r="F7" s="1007"/>
      <c r="G7" s="572"/>
      <c r="H7" s="569" t="s">
        <v>3020</v>
      </c>
      <c r="I7" s="573"/>
      <c r="J7" s="959" t="str">
        <f t="shared" si="0"/>
        <v/>
      </c>
    </row>
    <row r="8" spans="1:10" ht="22.5">
      <c r="A8" s="574" t="s">
        <v>1965</v>
      </c>
      <c r="B8" s="568"/>
      <c r="C8" s="352" t="s">
        <v>3021</v>
      </c>
      <c r="D8" s="570" t="s">
        <v>1627</v>
      </c>
      <c r="E8" s="575">
        <v>2</v>
      </c>
      <c r="F8" s="1008"/>
      <c r="G8" s="576">
        <f>E8*F8</f>
        <v>0</v>
      </c>
      <c r="H8" s="352"/>
      <c r="I8" s="577"/>
      <c r="J8" s="959" t="str">
        <f t="shared" si="0"/>
        <v>CHYBNÁ CENA</v>
      </c>
    </row>
    <row r="9" spans="1:10" ht="12.75">
      <c r="A9" s="574"/>
      <c r="B9" s="568"/>
      <c r="C9" s="352" t="s">
        <v>3022</v>
      </c>
      <c r="D9" s="570" t="s">
        <v>1627</v>
      </c>
      <c r="E9" s="575">
        <v>2</v>
      </c>
      <c r="F9" s="1008"/>
      <c r="G9" s="576">
        <f aca="true" t="shared" si="1" ref="G9:G20">E9*F9</f>
        <v>0</v>
      </c>
      <c r="H9" s="352"/>
      <c r="I9" s="577"/>
      <c r="J9" s="959" t="str">
        <f t="shared" si="0"/>
        <v>CHYBNÁ CENA</v>
      </c>
    </row>
    <row r="10" spans="1:10" ht="33.75">
      <c r="A10" s="574" t="s">
        <v>1968</v>
      </c>
      <c r="B10" s="568"/>
      <c r="C10" s="352" t="s">
        <v>3023</v>
      </c>
      <c r="D10" s="570" t="s">
        <v>1627</v>
      </c>
      <c r="E10" s="575">
        <v>1</v>
      </c>
      <c r="F10" s="1008"/>
      <c r="G10" s="576">
        <f t="shared" si="1"/>
        <v>0</v>
      </c>
      <c r="H10" s="352"/>
      <c r="I10" s="578"/>
      <c r="J10" s="959" t="str">
        <f t="shared" si="0"/>
        <v>CHYBNÁ CENA</v>
      </c>
    </row>
    <row r="11" spans="1:10" ht="22.5">
      <c r="A11" s="574" t="s">
        <v>2085</v>
      </c>
      <c r="B11" s="568"/>
      <c r="C11" s="352" t="s">
        <v>3024</v>
      </c>
      <c r="D11" s="579" t="s">
        <v>2637</v>
      </c>
      <c r="E11" s="575">
        <v>4</v>
      </c>
      <c r="F11" s="1008"/>
      <c r="G11" s="576">
        <f t="shared" si="1"/>
        <v>0</v>
      </c>
      <c r="H11" s="352"/>
      <c r="I11" s="578"/>
      <c r="J11" s="959" t="str">
        <f t="shared" si="0"/>
        <v>CHYBNÁ CENA</v>
      </c>
    </row>
    <row r="12" spans="1:10" ht="12.75">
      <c r="A12" s="574"/>
      <c r="B12" s="568"/>
      <c r="C12" s="352" t="s">
        <v>3025</v>
      </c>
      <c r="D12" s="579" t="s">
        <v>2637</v>
      </c>
      <c r="E12" s="575">
        <v>4</v>
      </c>
      <c r="F12" s="1008"/>
      <c r="G12" s="576">
        <f t="shared" si="1"/>
        <v>0</v>
      </c>
      <c r="H12" s="352"/>
      <c r="I12" s="578"/>
      <c r="J12" s="959" t="str">
        <f t="shared" si="0"/>
        <v>CHYBNÁ CENA</v>
      </c>
    </row>
    <row r="13" spans="1:10" ht="33.75">
      <c r="A13" s="574" t="s">
        <v>2088</v>
      </c>
      <c r="B13" s="568"/>
      <c r="C13" s="352" t="s">
        <v>3026</v>
      </c>
      <c r="D13" s="570" t="s">
        <v>1627</v>
      </c>
      <c r="E13" s="575">
        <v>1</v>
      </c>
      <c r="F13" s="1008"/>
      <c r="G13" s="576">
        <f t="shared" si="1"/>
        <v>0</v>
      </c>
      <c r="H13" s="352"/>
      <c r="I13" s="578"/>
      <c r="J13" s="959" t="str">
        <f t="shared" si="0"/>
        <v>CHYBNÁ CENA</v>
      </c>
    </row>
    <row r="14" spans="1:10" ht="22.5">
      <c r="A14" s="574" t="s">
        <v>2091</v>
      </c>
      <c r="B14" s="568"/>
      <c r="C14" s="352" t="s">
        <v>3027</v>
      </c>
      <c r="D14" s="570" t="s">
        <v>1627</v>
      </c>
      <c r="E14" s="575">
        <v>1</v>
      </c>
      <c r="F14" s="1008"/>
      <c r="G14" s="576">
        <f t="shared" si="1"/>
        <v>0</v>
      </c>
      <c r="H14" s="352"/>
      <c r="I14" s="578"/>
      <c r="J14" s="959" t="str">
        <f t="shared" si="0"/>
        <v>CHYBNÁ CENA</v>
      </c>
    </row>
    <row r="15" spans="1:10" ht="12.75">
      <c r="A15" s="574" t="s">
        <v>2094</v>
      </c>
      <c r="B15" s="568"/>
      <c r="C15" s="352" t="s">
        <v>3028</v>
      </c>
      <c r="D15" s="570" t="s">
        <v>1627</v>
      </c>
      <c r="E15" s="575">
        <v>2</v>
      </c>
      <c r="F15" s="1008"/>
      <c r="G15" s="576">
        <f t="shared" si="1"/>
        <v>0</v>
      </c>
      <c r="H15" s="352"/>
      <c r="I15" s="578"/>
      <c r="J15" s="959" t="str">
        <f t="shared" si="0"/>
        <v>CHYBNÁ CENA</v>
      </c>
    </row>
    <row r="16" spans="1:10" ht="12.75">
      <c r="A16" s="574"/>
      <c r="B16" s="568"/>
      <c r="C16" s="352" t="s">
        <v>3029</v>
      </c>
      <c r="D16" s="570"/>
      <c r="E16" s="575">
        <v>4</v>
      </c>
      <c r="F16" s="1008"/>
      <c r="G16" s="576">
        <f t="shared" si="1"/>
        <v>0</v>
      </c>
      <c r="H16" s="352"/>
      <c r="I16" s="578"/>
      <c r="J16" s="959" t="str">
        <f t="shared" si="0"/>
        <v/>
      </c>
    </row>
    <row r="17" spans="1:10" ht="12.75">
      <c r="A17" s="574" t="s">
        <v>2097</v>
      </c>
      <c r="B17" s="568"/>
      <c r="C17" s="352" t="s">
        <v>3030</v>
      </c>
      <c r="D17" s="570" t="s">
        <v>1627</v>
      </c>
      <c r="E17" s="575">
        <v>6</v>
      </c>
      <c r="F17" s="1008"/>
      <c r="G17" s="576">
        <f t="shared" si="1"/>
        <v>0</v>
      </c>
      <c r="H17" s="352"/>
      <c r="I17" s="578"/>
      <c r="J17" s="959" t="str">
        <f t="shared" si="0"/>
        <v>CHYBNÁ CENA</v>
      </c>
    </row>
    <row r="18" spans="1:10" ht="22.5">
      <c r="A18" s="574" t="s">
        <v>2099</v>
      </c>
      <c r="B18" s="568"/>
      <c r="C18" s="352" t="s">
        <v>3031</v>
      </c>
      <c r="D18" s="570" t="s">
        <v>1627</v>
      </c>
      <c r="E18" s="575">
        <v>1</v>
      </c>
      <c r="F18" s="1008"/>
      <c r="G18" s="576">
        <f t="shared" si="1"/>
        <v>0</v>
      </c>
      <c r="H18" s="352"/>
      <c r="I18" s="578"/>
      <c r="J18" s="959" t="str">
        <f t="shared" si="0"/>
        <v>CHYBNÁ CENA</v>
      </c>
    </row>
    <row r="19" spans="1:10" ht="12.75">
      <c r="A19" s="574"/>
      <c r="B19" s="568"/>
      <c r="C19" s="352" t="s">
        <v>3251</v>
      </c>
      <c r="D19" s="570" t="s">
        <v>1627</v>
      </c>
      <c r="E19" s="575">
        <v>1</v>
      </c>
      <c r="F19" s="1008"/>
      <c r="G19" s="576">
        <f t="shared" si="1"/>
        <v>0</v>
      </c>
      <c r="H19" s="580"/>
      <c r="I19" s="578"/>
      <c r="J19" s="959" t="str">
        <f t="shared" si="0"/>
        <v>CHYBNÁ CENA</v>
      </c>
    </row>
    <row r="20" spans="1:10" ht="33.75">
      <c r="A20" s="574" t="s">
        <v>2102</v>
      </c>
      <c r="B20" s="568"/>
      <c r="C20" s="352" t="s">
        <v>3032</v>
      </c>
      <c r="D20" s="570" t="s">
        <v>1627</v>
      </c>
      <c r="E20" s="575">
        <v>31</v>
      </c>
      <c r="F20" s="1008"/>
      <c r="G20" s="576">
        <f t="shared" si="1"/>
        <v>0</v>
      </c>
      <c r="H20" s="581"/>
      <c r="I20" s="578"/>
      <c r="J20" s="959" t="str">
        <f t="shared" si="0"/>
        <v>CHYBNÁ CENA</v>
      </c>
    </row>
    <row r="21" spans="1:10" ht="12.75">
      <c r="A21" s="574" t="s">
        <v>2105</v>
      </c>
      <c r="B21" s="568"/>
      <c r="C21" s="582"/>
      <c r="D21" s="579"/>
      <c r="E21" s="575"/>
      <c r="F21" s="1008"/>
      <c r="G21" s="576"/>
      <c r="H21" s="581"/>
      <c r="I21" s="577"/>
      <c r="J21" s="959" t="str">
        <f t="shared" si="0"/>
        <v/>
      </c>
    </row>
    <row r="22" spans="1:10" ht="12.75">
      <c r="A22" s="574"/>
      <c r="B22" s="568"/>
      <c r="C22" s="581"/>
      <c r="D22" s="570"/>
      <c r="E22" s="571"/>
      <c r="F22" s="1008"/>
      <c r="G22" s="576"/>
      <c r="H22" s="581"/>
      <c r="I22" s="578"/>
      <c r="J22" s="959" t="str">
        <f t="shared" si="0"/>
        <v/>
      </c>
    </row>
    <row r="23" spans="1:10" ht="12.75">
      <c r="A23" s="567" t="s">
        <v>324</v>
      </c>
      <c r="B23" s="568"/>
      <c r="C23" s="569" t="s">
        <v>3261</v>
      </c>
      <c r="D23" s="570"/>
      <c r="E23" s="571"/>
      <c r="F23" s="1008"/>
      <c r="G23" s="576"/>
      <c r="H23" s="581"/>
      <c r="I23" s="578"/>
      <c r="J23" s="959" t="str">
        <f t="shared" si="0"/>
        <v/>
      </c>
    </row>
    <row r="24" spans="1:10" ht="25.5">
      <c r="A24" s="574" t="s">
        <v>326</v>
      </c>
      <c r="B24" s="568"/>
      <c r="C24" s="352" t="s">
        <v>3033</v>
      </c>
      <c r="D24" s="570" t="s">
        <v>1627</v>
      </c>
      <c r="E24" s="575">
        <v>1</v>
      </c>
      <c r="F24" s="1008"/>
      <c r="G24" s="576">
        <f>E24*F24</f>
        <v>0</v>
      </c>
      <c r="H24" s="582" t="s">
        <v>2310</v>
      </c>
      <c r="I24" s="578"/>
      <c r="J24" s="959" t="str">
        <f t="shared" si="0"/>
        <v>CHYBNÁ CENA</v>
      </c>
    </row>
    <row r="25" spans="1:10" ht="12.75">
      <c r="A25" s="574"/>
      <c r="B25" s="568"/>
      <c r="C25" s="581"/>
      <c r="D25" s="570"/>
      <c r="E25" s="571"/>
      <c r="F25" s="1008"/>
      <c r="G25" s="576"/>
      <c r="H25" s="581"/>
      <c r="I25" s="578"/>
      <c r="J25" s="959" t="str">
        <f t="shared" si="0"/>
        <v/>
      </c>
    </row>
    <row r="26" spans="1:10" ht="12.75">
      <c r="A26" s="567" t="s">
        <v>2374</v>
      </c>
      <c r="B26" s="568"/>
      <c r="C26" s="569" t="s">
        <v>2375</v>
      </c>
      <c r="D26" s="570"/>
      <c r="E26" s="571"/>
      <c r="F26" s="1008"/>
      <c r="G26" s="576"/>
      <c r="H26" s="581"/>
      <c r="I26" s="578"/>
      <c r="J26" s="959" t="str">
        <f t="shared" si="0"/>
        <v/>
      </c>
    </row>
    <row r="27" spans="1:10" ht="127.5">
      <c r="A27" s="574"/>
      <c r="B27" s="568"/>
      <c r="C27" s="581"/>
      <c r="D27" s="570"/>
      <c r="E27" s="571"/>
      <c r="F27" s="1008"/>
      <c r="G27" s="576"/>
      <c r="H27" s="581" t="s">
        <v>3114</v>
      </c>
      <c r="I27" s="578"/>
      <c r="J27" s="959" t="str">
        <f t="shared" si="0"/>
        <v/>
      </c>
    </row>
    <row r="28" spans="1:10" ht="12.75">
      <c r="A28" s="574" t="s">
        <v>3115</v>
      </c>
      <c r="B28" s="568"/>
      <c r="C28" s="569" t="s">
        <v>3269</v>
      </c>
      <c r="D28" s="570"/>
      <c r="E28" s="571"/>
      <c r="F28" s="1008"/>
      <c r="G28" s="576"/>
      <c r="H28" s="581"/>
      <c r="I28" s="578"/>
      <c r="J28" s="959" t="str">
        <f t="shared" si="0"/>
        <v/>
      </c>
    </row>
    <row r="29" spans="1:10" ht="12.75">
      <c r="A29" s="574" t="s">
        <v>3117</v>
      </c>
      <c r="B29" s="568"/>
      <c r="C29" s="582" t="s">
        <v>3270</v>
      </c>
      <c r="D29" s="570" t="s">
        <v>456</v>
      </c>
      <c r="E29" s="575">
        <v>40</v>
      </c>
      <c r="F29" s="1008"/>
      <c r="G29" s="576">
        <f>E29*F29</f>
        <v>0</v>
      </c>
      <c r="H29" s="581"/>
      <c r="I29" s="578"/>
      <c r="J29" s="959" t="str">
        <f t="shared" si="0"/>
        <v>CHYBNÁ CENA</v>
      </c>
    </row>
    <row r="30" spans="1:10" ht="12.75">
      <c r="A30" s="574" t="s">
        <v>1463</v>
      </c>
      <c r="B30" s="568"/>
      <c r="C30" s="582" t="s">
        <v>3034</v>
      </c>
      <c r="D30" s="570" t="s">
        <v>456</v>
      </c>
      <c r="E30" s="575">
        <v>12</v>
      </c>
      <c r="F30" s="1008"/>
      <c r="G30" s="576">
        <f>E30*F30</f>
        <v>0</v>
      </c>
      <c r="H30" s="581"/>
      <c r="I30" s="578"/>
      <c r="J30" s="959" t="str">
        <f t="shared" si="0"/>
        <v>CHYBNÁ CENA</v>
      </c>
    </row>
    <row r="31" spans="1:10" ht="12.75">
      <c r="A31" s="574"/>
      <c r="B31" s="568"/>
      <c r="C31" s="582"/>
      <c r="D31" s="570"/>
      <c r="E31" s="575"/>
      <c r="F31" s="1008"/>
      <c r="G31" s="576"/>
      <c r="H31" s="581"/>
      <c r="I31" s="578"/>
      <c r="J31" s="959" t="str">
        <f t="shared" si="0"/>
        <v/>
      </c>
    </row>
    <row r="32" spans="1:10" ht="25.5">
      <c r="A32" s="574" t="s">
        <v>2445</v>
      </c>
      <c r="B32" s="568"/>
      <c r="C32" s="569" t="s">
        <v>3116</v>
      </c>
      <c r="D32" s="570"/>
      <c r="E32" s="575"/>
      <c r="F32" s="1008"/>
      <c r="G32" s="576"/>
      <c r="H32" s="581"/>
      <c r="I32" s="578"/>
      <c r="J32" s="959" t="str">
        <f t="shared" si="0"/>
        <v/>
      </c>
    </row>
    <row r="33" spans="1:10" ht="25.5">
      <c r="A33" s="574" t="s">
        <v>2447</v>
      </c>
      <c r="B33" s="568"/>
      <c r="C33" s="582" t="s">
        <v>3035</v>
      </c>
      <c r="D33" s="570" t="s">
        <v>456</v>
      </c>
      <c r="E33" s="575">
        <v>180</v>
      </c>
      <c r="F33" s="1008"/>
      <c r="G33" s="576">
        <f>E33*F33</f>
        <v>0</v>
      </c>
      <c r="H33" s="582" t="s">
        <v>2310</v>
      </c>
      <c r="I33" s="578"/>
      <c r="J33" s="959" t="str">
        <f t="shared" si="0"/>
        <v>CHYBNÁ CENA</v>
      </c>
    </row>
    <row r="34" spans="1:10" ht="25.5">
      <c r="A34" s="574" t="s">
        <v>4752</v>
      </c>
      <c r="B34" s="568"/>
      <c r="C34" s="582" t="s">
        <v>3277</v>
      </c>
      <c r="D34" s="570" t="s">
        <v>456</v>
      </c>
      <c r="E34" s="575">
        <v>90</v>
      </c>
      <c r="F34" s="1008"/>
      <c r="G34" s="576">
        <f>E34*F34</f>
        <v>0</v>
      </c>
      <c r="H34" s="582" t="s">
        <v>2310</v>
      </c>
      <c r="I34" s="578"/>
      <c r="J34" s="959" t="str">
        <f t="shared" si="0"/>
        <v>CHYBNÁ CENA</v>
      </c>
    </row>
    <row r="35" spans="1:10" ht="12.75">
      <c r="A35" s="574"/>
      <c r="B35" s="568"/>
      <c r="C35" s="581"/>
      <c r="D35" s="583"/>
      <c r="E35" s="575"/>
      <c r="F35" s="1008"/>
      <c r="G35" s="576"/>
      <c r="H35" s="581"/>
      <c r="I35" s="578"/>
      <c r="J35" s="959" t="str">
        <f t="shared" si="0"/>
        <v/>
      </c>
    </row>
    <row r="36" spans="1:10" ht="12.75">
      <c r="A36" s="574" t="s">
        <v>2865</v>
      </c>
      <c r="B36" s="568"/>
      <c r="C36" s="569" t="s">
        <v>3278</v>
      </c>
      <c r="D36" s="570"/>
      <c r="E36" s="575"/>
      <c r="F36" s="1008"/>
      <c r="G36" s="576"/>
      <c r="H36" s="581"/>
      <c r="I36" s="578"/>
      <c r="J36" s="959" t="str">
        <f t="shared" si="0"/>
        <v/>
      </c>
    </row>
    <row r="37" spans="1:10" ht="12.75">
      <c r="A37" s="584" t="s">
        <v>2867</v>
      </c>
      <c r="B37" s="568"/>
      <c r="C37" s="582" t="s">
        <v>3013</v>
      </c>
      <c r="D37" s="579" t="s">
        <v>1627</v>
      </c>
      <c r="E37" s="575">
        <v>32</v>
      </c>
      <c r="F37" s="1008"/>
      <c r="G37" s="576">
        <f>E37*F37</f>
        <v>0</v>
      </c>
      <c r="H37" s="581"/>
      <c r="I37" s="578"/>
      <c r="J37" s="959" t="str">
        <f t="shared" si="0"/>
        <v>CHYBNÁ CENA</v>
      </c>
    </row>
    <row r="38" spans="1:10" ht="25.5">
      <c r="A38" s="584" t="s">
        <v>3280</v>
      </c>
      <c r="B38" s="568"/>
      <c r="C38" s="582" t="s">
        <v>3014</v>
      </c>
      <c r="D38" s="570" t="s">
        <v>1627</v>
      </c>
      <c r="E38" s="575">
        <v>4</v>
      </c>
      <c r="F38" s="1008"/>
      <c r="G38" s="576">
        <f>E38*F38</f>
        <v>0</v>
      </c>
      <c r="H38" s="581"/>
      <c r="I38" s="578"/>
      <c r="J38" s="959" t="str">
        <f aca="true" t="shared" si="2" ref="J38:J69">IF((ISBLANK(D38)),"",IF(G38&lt;=0,"CHYBNÁ CENA",""))</f>
        <v>CHYBNÁ CENA</v>
      </c>
    </row>
    <row r="39" spans="1:10" ht="12.75">
      <c r="A39" s="584" t="s">
        <v>3282</v>
      </c>
      <c r="B39" s="568"/>
      <c r="C39" s="582" t="s">
        <v>3283</v>
      </c>
      <c r="D39" s="579" t="s">
        <v>2637</v>
      </c>
      <c r="E39" s="575">
        <v>70</v>
      </c>
      <c r="F39" s="1008"/>
      <c r="G39" s="576">
        <f>E39*F39</f>
        <v>0</v>
      </c>
      <c r="H39" s="581"/>
      <c r="I39" s="578"/>
      <c r="J39" s="959" t="str">
        <f t="shared" si="2"/>
        <v>CHYBNÁ CENA</v>
      </c>
    </row>
    <row r="40" spans="1:10" ht="12.75">
      <c r="A40" s="574"/>
      <c r="B40" s="568"/>
      <c r="C40" s="581"/>
      <c r="D40" s="570"/>
      <c r="E40" s="575"/>
      <c r="F40" s="1008"/>
      <c r="G40" s="576"/>
      <c r="H40" s="581"/>
      <c r="I40" s="578"/>
      <c r="J40" s="959" t="str">
        <f t="shared" si="2"/>
        <v/>
      </c>
    </row>
    <row r="41" spans="1:10" ht="12.75">
      <c r="A41" s="574" t="s">
        <v>2869</v>
      </c>
      <c r="B41" s="568"/>
      <c r="C41" s="569" t="s">
        <v>984</v>
      </c>
      <c r="D41" s="570"/>
      <c r="E41" s="575"/>
      <c r="F41" s="1008"/>
      <c r="G41" s="576"/>
      <c r="H41" s="581"/>
      <c r="I41" s="578"/>
      <c r="J41" s="959" t="str">
        <f t="shared" si="2"/>
        <v/>
      </c>
    </row>
    <row r="42" spans="1:10" ht="12.75">
      <c r="A42" s="574" t="s">
        <v>2871</v>
      </c>
      <c r="B42" s="568"/>
      <c r="C42" s="582" t="s">
        <v>3286</v>
      </c>
      <c r="D42" s="570" t="s">
        <v>456</v>
      </c>
      <c r="E42" s="575">
        <v>20</v>
      </c>
      <c r="F42" s="1008"/>
      <c r="G42" s="576">
        <f>E42*F42</f>
        <v>0</v>
      </c>
      <c r="H42" s="581"/>
      <c r="I42" s="578"/>
      <c r="J42" s="959" t="str">
        <f t="shared" si="2"/>
        <v>CHYBNÁ CENA</v>
      </c>
    </row>
    <row r="43" spans="1:10" ht="12.75">
      <c r="A43" s="574" t="s">
        <v>2873</v>
      </c>
      <c r="B43" s="568"/>
      <c r="C43" s="581"/>
      <c r="D43" s="570"/>
      <c r="E43" s="575"/>
      <c r="F43" s="1008"/>
      <c r="G43" s="576"/>
      <c r="H43" s="581"/>
      <c r="I43" s="578"/>
      <c r="J43" s="959" t="str">
        <f t="shared" si="2"/>
        <v/>
      </c>
    </row>
    <row r="44" spans="1:10" ht="12.75">
      <c r="A44" s="574"/>
      <c r="B44" s="568"/>
      <c r="C44" s="582" t="s">
        <v>3015</v>
      </c>
      <c r="D44" s="570" t="s">
        <v>456</v>
      </c>
      <c r="E44" s="575">
        <v>112</v>
      </c>
      <c r="F44" s="1008"/>
      <c r="G44" s="576">
        <f>E44*F44</f>
        <v>0</v>
      </c>
      <c r="H44" s="581"/>
      <c r="I44" s="578"/>
      <c r="J44" s="959" t="str">
        <f t="shared" si="2"/>
        <v>CHYBNÁ CENA</v>
      </c>
    </row>
    <row r="45" spans="1:10" ht="12.75">
      <c r="A45" s="574" t="s">
        <v>2875</v>
      </c>
      <c r="B45" s="568"/>
      <c r="C45" s="581"/>
      <c r="D45" s="570"/>
      <c r="E45" s="575"/>
      <c r="F45" s="1008"/>
      <c r="G45" s="576"/>
      <c r="H45" s="581"/>
      <c r="I45" s="578"/>
      <c r="J45" s="959" t="str">
        <f t="shared" si="2"/>
        <v/>
      </c>
    </row>
    <row r="46" spans="1:10" ht="12.75">
      <c r="A46" s="574"/>
      <c r="B46" s="568"/>
      <c r="C46" s="582" t="s">
        <v>3288</v>
      </c>
      <c r="D46" s="570" t="s">
        <v>456</v>
      </c>
      <c r="E46" s="575">
        <v>160</v>
      </c>
      <c r="F46" s="1008"/>
      <c r="G46" s="576">
        <f>E46*F46</f>
        <v>0</v>
      </c>
      <c r="H46" s="581"/>
      <c r="I46" s="578"/>
      <c r="J46" s="959" t="str">
        <f t="shared" si="2"/>
        <v>CHYBNÁ CENA</v>
      </c>
    </row>
    <row r="47" spans="1:10" ht="12.75">
      <c r="A47" s="574" t="s">
        <v>2877</v>
      </c>
      <c r="B47" s="568"/>
      <c r="C47" s="581"/>
      <c r="D47" s="570"/>
      <c r="E47" s="575"/>
      <c r="F47" s="1008"/>
      <c r="G47" s="576"/>
      <c r="H47" s="581"/>
      <c r="I47" s="578"/>
      <c r="J47" s="959" t="str">
        <f t="shared" si="2"/>
        <v/>
      </c>
    </row>
    <row r="48" spans="1:10" ht="12.75">
      <c r="A48" s="574"/>
      <c r="B48" s="568"/>
      <c r="C48" s="582" t="s">
        <v>3289</v>
      </c>
      <c r="D48" s="570" t="s">
        <v>456</v>
      </c>
      <c r="E48" s="575">
        <v>30</v>
      </c>
      <c r="F48" s="1008"/>
      <c r="G48" s="576">
        <f>E48*F48</f>
        <v>0</v>
      </c>
      <c r="H48" s="581"/>
      <c r="I48" s="578"/>
      <c r="J48" s="959" t="str">
        <f t="shared" si="2"/>
        <v>CHYBNÁ CENA</v>
      </c>
    </row>
    <row r="49" spans="1:10" ht="12.75">
      <c r="A49" s="574" t="s">
        <v>2879</v>
      </c>
      <c r="B49" s="568"/>
      <c r="C49" s="581"/>
      <c r="D49" s="570"/>
      <c r="E49" s="575"/>
      <c r="F49" s="1008"/>
      <c r="G49" s="576"/>
      <c r="H49" s="581"/>
      <c r="I49" s="578"/>
      <c r="J49" s="959" t="str">
        <f t="shared" si="2"/>
        <v/>
      </c>
    </row>
    <row r="50" spans="1:10" ht="12.75">
      <c r="A50" s="574"/>
      <c r="B50" s="568"/>
      <c r="C50" s="582" t="s">
        <v>3016</v>
      </c>
      <c r="D50" s="570" t="s">
        <v>456</v>
      </c>
      <c r="E50" s="575">
        <v>48</v>
      </c>
      <c r="F50" s="1008"/>
      <c r="G50" s="576">
        <f>E50*F50</f>
        <v>0</v>
      </c>
      <c r="H50" s="581"/>
      <c r="I50" s="578"/>
      <c r="J50" s="959" t="str">
        <f t="shared" si="2"/>
        <v>CHYBNÁ CENA</v>
      </c>
    </row>
    <row r="51" spans="1:10" ht="12.75">
      <c r="A51" s="574" t="s">
        <v>2881</v>
      </c>
      <c r="B51" s="568"/>
      <c r="C51" s="581"/>
      <c r="D51" s="570"/>
      <c r="E51" s="571"/>
      <c r="F51" s="1008"/>
      <c r="G51" s="576"/>
      <c r="H51" s="352"/>
      <c r="I51" s="578"/>
      <c r="J51" s="959" t="str">
        <f t="shared" si="2"/>
        <v/>
      </c>
    </row>
    <row r="52" spans="1:10" ht="12.75">
      <c r="A52" s="574"/>
      <c r="B52" s="568"/>
      <c r="C52" s="581" t="s">
        <v>1235</v>
      </c>
      <c r="D52" s="570" t="s">
        <v>1627</v>
      </c>
      <c r="E52" s="575">
        <v>1</v>
      </c>
      <c r="F52" s="1008"/>
      <c r="G52" s="576">
        <f>E52*F52</f>
        <v>0</v>
      </c>
      <c r="H52" s="352"/>
      <c r="I52" s="578"/>
      <c r="J52" s="959" t="str">
        <f t="shared" si="2"/>
        <v>CHYBNÁ CENA</v>
      </c>
    </row>
    <row r="53" spans="1:10" ht="12.75">
      <c r="A53" s="574" t="s">
        <v>981</v>
      </c>
      <c r="B53" s="568"/>
      <c r="C53" s="582"/>
      <c r="D53" s="570"/>
      <c r="E53" s="575"/>
      <c r="F53" s="1008"/>
      <c r="G53" s="576"/>
      <c r="H53" s="581"/>
      <c r="I53" s="578"/>
      <c r="J53" s="959" t="str">
        <f t="shared" si="2"/>
        <v/>
      </c>
    </row>
    <row r="54" spans="1:10" ht="12.75">
      <c r="A54" s="574"/>
      <c r="B54" s="568"/>
      <c r="C54" s="581"/>
      <c r="D54" s="570"/>
      <c r="E54" s="571"/>
      <c r="F54" s="1008"/>
      <c r="G54" s="576"/>
      <c r="H54" s="581"/>
      <c r="I54" s="578"/>
      <c r="J54" s="959" t="str">
        <f t="shared" si="2"/>
        <v/>
      </c>
    </row>
    <row r="55" spans="1:10" ht="12.75">
      <c r="A55" s="567" t="s">
        <v>1189</v>
      </c>
      <c r="B55" s="568"/>
      <c r="C55" s="569" t="s">
        <v>793</v>
      </c>
      <c r="D55" s="570"/>
      <c r="E55" s="571"/>
      <c r="F55" s="1008"/>
      <c r="G55" s="576"/>
      <c r="H55" s="581"/>
      <c r="I55" s="578"/>
      <c r="J55" s="959" t="str">
        <f t="shared" si="2"/>
        <v/>
      </c>
    </row>
    <row r="56" spans="1:10" ht="25.5">
      <c r="A56" s="574" t="s">
        <v>1191</v>
      </c>
      <c r="B56" s="568"/>
      <c r="C56" s="581" t="s">
        <v>795</v>
      </c>
      <c r="D56" s="570" t="s">
        <v>1627</v>
      </c>
      <c r="E56" s="575">
        <v>1</v>
      </c>
      <c r="F56" s="1008"/>
      <c r="G56" s="576">
        <f>E56*F56</f>
        <v>0</v>
      </c>
      <c r="H56" s="581"/>
      <c r="I56" s="578"/>
      <c r="J56" s="959" t="str">
        <f t="shared" si="2"/>
        <v>CHYBNÁ CENA</v>
      </c>
    </row>
    <row r="57" spans="1:10" ht="12.75">
      <c r="A57" s="574" t="s">
        <v>1193</v>
      </c>
      <c r="B57" s="568"/>
      <c r="C57" s="582" t="s">
        <v>797</v>
      </c>
      <c r="D57" s="570" t="s">
        <v>1627</v>
      </c>
      <c r="E57" s="575">
        <v>1</v>
      </c>
      <c r="F57" s="1008"/>
      <c r="G57" s="576">
        <f>E57*F57</f>
        <v>0</v>
      </c>
      <c r="H57" s="581"/>
      <c r="I57" s="578"/>
      <c r="J57" s="959" t="str">
        <f t="shared" si="2"/>
        <v>CHYBNÁ CENA</v>
      </c>
    </row>
    <row r="58" spans="1:10" ht="25.5">
      <c r="A58" s="574" t="s">
        <v>1195</v>
      </c>
      <c r="B58" s="568"/>
      <c r="C58" s="582" t="s">
        <v>3017</v>
      </c>
      <c r="D58" s="579" t="s">
        <v>456</v>
      </c>
      <c r="E58" s="575">
        <v>160</v>
      </c>
      <c r="F58" s="1008"/>
      <c r="G58" s="576">
        <f>E58*F58</f>
        <v>0</v>
      </c>
      <c r="H58" s="581"/>
      <c r="I58" s="578"/>
      <c r="J58" s="959" t="str">
        <f t="shared" si="2"/>
        <v>CHYBNÁ CENA</v>
      </c>
    </row>
    <row r="59" spans="1:10" ht="12.75">
      <c r="A59" s="574" t="s">
        <v>1197</v>
      </c>
      <c r="B59" s="568"/>
      <c r="C59" s="582" t="s">
        <v>3036</v>
      </c>
      <c r="D59" s="570" t="s">
        <v>1627</v>
      </c>
      <c r="E59" s="575">
        <v>4</v>
      </c>
      <c r="F59" s="1008"/>
      <c r="G59" s="576">
        <f>E59*F59</f>
        <v>0</v>
      </c>
      <c r="H59" s="581"/>
      <c r="I59" s="578"/>
      <c r="J59" s="959" t="str">
        <f t="shared" si="2"/>
        <v>CHYBNÁ CENA</v>
      </c>
    </row>
    <row r="60" spans="1:10" ht="12.75">
      <c r="A60" s="574" t="s">
        <v>1199</v>
      </c>
      <c r="B60" s="568"/>
      <c r="C60" s="582" t="s">
        <v>3293</v>
      </c>
      <c r="D60" s="570" t="s">
        <v>1627</v>
      </c>
      <c r="E60" s="575">
        <v>1</v>
      </c>
      <c r="F60" s="1008"/>
      <c r="G60" s="576">
        <f>E60*F60</f>
        <v>0</v>
      </c>
      <c r="H60" s="581"/>
      <c r="I60" s="578"/>
      <c r="J60" s="959" t="str">
        <f t="shared" si="2"/>
        <v>CHYBNÁ CENA</v>
      </c>
    </row>
    <row r="61" spans="1:10" ht="12.75">
      <c r="A61" s="574"/>
      <c r="B61" s="568"/>
      <c r="C61" s="582"/>
      <c r="D61" s="570"/>
      <c r="E61" s="575"/>
      <c r="F61" s="1008"/>
      <c r="G61" s="576"/>
      <c r="H61" s="581"/>
      <c r="I61" s="578"/>
      <c r="J61" s="959" t="str">
        <f t="shared" si="2"/>
        <v/>
      </c>
    </row>
    <row r="62" spans="1:10" ht="12.75">
      <c r="A62" s="574" t="s">
        <v>1201</v>
      </c>
      <c r="B62" s="568"/>
      <c r="C62" s="581"/>
      <c r="D62" s="570"/>
      <c r="E62" s="575"/>
      <c r="F62" s="1008"/>
      <c r="G62" s="576"/>
      <c r="H62" s="581"/>
      <c r="I62" s="578"/>
      <c r="J62" s="959" t="str">
        <f t="shared" si="2"/>
        <v/>
      </c>
    </row>
    <row r="63" spans="1:10" ht="12.75">
      <c r="A63" s="574"/>
      <c r="B63" s="568"/>
      <c r="C63" s="581"/>
      <c r="D63" s="570"/>
      <c r="E63" s="571"/>
      <c r="F63" s="1008"/>
      <c r="G63" s="576"/>
      <c r="H63" s="581"/>
      <c r="I63" s="578"/>
      <c r="J63" s="959" t="str">
        <f t="shared" si="2"/>
        <v/>
      </c>
    </row>
    <row r="64" spans="1:10" ht="12.75">
      <c r="A64" s="567" t="s">
        <v>1203</v>
      </c>
      <c r="B64" s="568"/>
      <c r="C64" s="569" t="s">
        <v>460</v>
      </c>
      <c r="D64" s="570"/>
      <c r="E64" s="571"/>
      <c r="F64" s="1008"/>
      <c r="G64" s="576"/>
      <c r="H64" s="581"/>
      <c r="I64" s="578"/>
      <c r="J64" s="959" t="str">
        <f t="shared" si="2"/>
        <v/>
      </c>
    </row>
    <row r="65" spans="1:10" ht="12.75">
      <c r="A65" s="574" t="s">
        <v>1205</v>
      </c>
      <c r="B65" s="568"/>
      <c r="C65" s="582" t="s">
        <v>3037</v>
      </c>
      <c r="D65" s="570" t="s">
        <v>1627</v>
      </c>
      <c r="E65" s="1005">
        <v>1</v>
      </c>
      <c r="F65" s="1008"/>
      <c r="G65" s="576">
        <f aca="true" t="shared" si="3" ref="G65:G72">E65*F65</f>
        <v>0</v>
      </c>
      <c r="H65" s="581"/>
      <c r="I65" s="578"/>
      <c r="J65" s="959" t="str">
        <f t="shared" si="2"/>
        <v>CHYBNÁ CENA</v>
      </c>
    </row>
    <row r="66" spans="1:10" ht="25.5">
      <c r="A66" s="574" t="s">
        <v>1207</v>
      </c>
      <c r="B66" s="568"/>
      <c r="C66" s="582" t="s">
        <v>3038</v>
      </c>
      <c r="D66" s="570" t="s">
        <v>1627</v>
      </c>
      <c r="E66" s="575">
        <v>1</v>
      </c>
      <c r="F66" s="1008"/>
      <c r="G66" s="576">
        <f t="shared" si="3"/>
        <v>0</v>
      </c>
      <c r="H66" s="581"/>
      <c r="I66" s="578"/>
      <c r="J66" s="959" t="str">
        <f t="shared" si="2"/>
        <v>CHYBNÁ CENA</v>
      </c>
    </row>
    <row r="67" spans="1:10" ht="12.75">
      <c r="A67" s="574"/>
      <c r="B67" s="568"/>
      <c r="C67" s="582" t="s">
        <v>3039</v>
      </c>
      <c r="D67" s="570" t="s">
        <v>1627</v>
      </c>
      <c r="E67" s="575">
        <v>1</v>
      </c>
      <c r="F67" s="1008"/>
      <c r="G67" s="576">
        <f t="shared" si="3"/>
        <v>0</v>
      </c>
      <c r="H67" s="581"/>
      <c r="I67" s="578"/>
      <c r="J67" s="959" t="str">
        <f t="shared" si="2"/>
        <v>CHYBNÁ CENA</v>
      </c>
    </row>
    <row r="68" spans="1:10" ht="12.75">
      <c r="A68" s="574" t="s">
        <v>1209</v>
      </c>
      <c r="B68" s="568"/>
      <c r="C68" s="582" t="s">
        <v>3296</v>
      </c>
      <c r="D68" s="570" t="s">
        <v>1627</v>
      </c>
      <c r="E68" s="575">
        <v>1</v>
      </c>
      <c r="F68" s="1008"/>
      <c r="G68" s="576">
        <f t="shared" si="3"/>
        <v>0</v>
      </c>
      <c r="H68" s="581"/>
      <c r="I68" s="578"/>
      <c r="J68" s="959" t="str">
        <f t="shared" si="2"/>
        <v>CHYBNÁ CENA</v>
      </c>
    </row>
    <row r="69" spans="1:10" ht="12.75">
      <c r="A69" s="574" t="s">
        <v>1211</v>
      </c>
      <c r="B69" s="568"/>
      <c r="C69" s="582" t="s">
        <v>3297</v>
      </c>
      <c r="D69" s="570" t="s">
        <v>1627</v>
      </c>
      <c r="E69" s="575">
        <v>1</v>
      </c>
      <c r="F69" s="1008"/>
      <c r="G69" s="576">
        <f t="shared" si="3"/>
        <v>0</v>
      </c>
      <c r="H69" s="581"/>
      <c r="I69" s="578"/>
      <c r="J69" s="959" t="str">
        <f t="shared" si="2"/>
        <v>CHYBNÁ CENA</v>
      </c>
    </row>
    <row r="70" spans="1:10" ht="12.75">
      <c r="A70" s="574" t="s">
        <v>1213</v>
      </c>
      <c r="B70" s="568"/>
      <c r="C70" s="582" t="s">
        <v>3040</v>
      </c>
      <c r="D70" s="570" t="s">
        <v>1627</v>
      </c>
      <c r="E70" s="575">
        <v>1</v>
      </c>
      <c r="F70" s="1008"/>
      <c r="G70" s="576">
        <f t="shared" si="3"/>
        <v>0</v>
      </c>
      <c r="H70" s="581"/>
      <c r="I70" s="578"/>
      <c r="J70" s="959" t="str">
        <f aca="true" t="shared" si="4" ref="J70:J76">IF((ISBLANK(D70)),"",IF(G70&lt;=0,"CHYBNÁ CENA",""))</f>
        <v>CHYBNÁ CENA</v>
      </c>
    </row>
    <row r="71" spans="1:10" ht="12.75">
      <c r="A71" s="574" t="s">
        <v>1217</v>
      </c>
      <c r="B71" s="568"/>
      <c r="C71" s="581" t="s">
        <v>3041</v>
      </c>
      <c r="D71" s="570" t="s">
        <v>1627</v>
      </c>
      <c r="E71" s="575">
        <v>1</v>
      </c>
      <c r="F71" s="1008"/>
      <c r="G71" s="576">
        <f t="shared" si="3"/>
        <v>0</v>
      </c>
      <c r="H71" s="581"/>
      <c r="I71" s="578"/>
      <c r="J71" s="959" t="str">
        <f t="shared" si="4"/>
        <v>CHYBNÁ CENA</v>
      </c>
    </row>
    <row r="72" spans="1:10" ht="12.75">
      <c r="A72" s="574" t="s">
        <v>1219</v>
      </c>
      <c r="B72" s="568"/>
      <c r="C72" s="581" t="s">
        <v>3042</v>
      </c>
      <c r="D72" s="570" t="s">
        <v>1627</v>
      </c>
      <c r="E72" s="575">
        <v>1</v>
      </c>
      <c r="F72" s="1008"/>
      <c r="G72" s="576">
        <f t="shared" si="3"/>
        <v>0</v>
      </c>
      <c r="H72" s="581"/>
      <c r="I72" s="578"/>
      <c r="J72" s="959" t="str">
        <f t="shared" si="4"/>
        <v>CHYBNÁ CENA</v>
      </c>
    </row>
    <row r="73" spans="1:10" ht="12.75">
      <c r="A73" s="574" t="s">
        <v>1221</v>
      </c>
      <c r="B73" s="568"/>
      <c r="C73" s="581"/>
      <c r="D73" s="570"/>
      <c r="E73" s="575"/>
      <c r="F73" s="1008"/>
      <c r="G73" s="576"/>
      <c r="H73" s="581"/>
      <c r="I73" s="578"/>
      <c r="J73" s="959" t="str">
        <f t="shared" si="4"/>
        <v/>
      </c>
    </row>
    <row r="74" spans="1:10" ht="12.75">
      <c r="A74" s="574" t="s">
        <v>1223</v>
      </c>
      <c r="B74" s="568"/>
      <c r="C74" s="581"/>
      <c r="D74" s="570"/>
      <c r="E74" s="575"/>
      <c r="F74" s="1008"/>
      <c r="G74" s="576"/>
      <c r="H74" s="581"/>
      <c r="I74" s="578"/>
      <c r="J74" s="959" t="str">
        <f t="shared" si="4"/>
        <v/>
      </c>
    </row>
    <row r="75" spans="1:10" ht="12.75">
      <c r="A75" s="574" t="s">
        <v>1225</v>
      </c>
      <c r="B75" s="568"/>
      <c r="C75" s="581"/>
      <c r="D75" s="570"/>
      <c r="E75" s="575"/>
      <c r="F75" s="1008"/>
      <c r="G75" s="576"/>
      <c r="H75" s="581"/>
      <c r="I75" s="578"/>
      <c r="J75" s="959" t="str">
        <f t="shared" si="4"/>
        <v/>
      </c>
    </row>
    <row r="76" spans="1:10" ht="12.75">
      <c r="A76" s="574" t="s">
        <v>1226</v>
      </c>
      <c r="B76" s="568"/>
      <c r="C76" s="582"/>
      <c r="D76" s="570"/>
      <c r="E76" s="575"/>
      <c r="F76" s="1008"/>
      <c r="G76" s="576"/>
      <c r="H76" s="581"/>
      <c r="I76" s="578"/>
      <c r="J76" s="959" t="str">
        <f t="shared" si="4"/>
        <v/>
      </c>
    </row>
    <row r="77" spans="1:9" s="263" customFormat="1" ht="13.5" thickBot="1">
      <c r="A77" s="395"/>
      <c r="B77" s="396"/>
      <c r="C77" s="397" t="s">
        <v>1830</v>
      </c>
      <c r="D77" s="395"/>
      <c r="E77" s="399"/>
      <c r="F77" s="400"/>
      <c r="G77" s="419">
        <f>SUM(G6:G76)</f>
        <v>0</v>
      </c>
      <c r="H77" s="398"/>
      <c r="I77" s="398"/>
    </row>
    <row r="78" spans="1:9" ht="13.5" thickBot="1">
      <c r="A78" s="1401" t="s">
        <v>4769</v>
      </c>
      <c r="B78" s="1402"/>
      <c r="C78" s="1402"/>
      <c r="D78" s="1402"/>
      <c r="E78" s="1402"/>
      <c r="F78" s="1402"/>
      <c r="G78" s="1402"/>
      <c r="H78" s="1402"/>
      <c r="I78" s="1403"/>
    </row>
    <row r="81" spans="6:7" ht="12.75">
      <c r="F81" s="960" t="s">
        <v>4265</v>
      </c>
      <c r="G81" s="961">
        <f>COUNTIF(G6:G76,"&lt;=0")</f>
        <v>40</v>
      </c>
    </row>
  </sheetData>
  <sheetProtection algorithmName="SHA-512" hashValue="kinUMrZ2vv6s8BRty0i+nR3k87JpO5Lgjdam0xTqnmewxvAMIsrHrU++z6bVEaJ3fJGzGbQu4hIVbPvnYXHMrQ==" saltValue="9uieRyjljp+rvRY42GcXIw==" spinCount="100000" sheet="1" objects="1" scenarios="1" selectLockedCells="1"/>
  <mergeCells count="13">
    <mergeCell ref="A1:B1"/>
    <mergeCell ref="C1:I1"/>
    <mergeCell ref="A2:B2"/>
    <mergeCell ref="C2:F2"/>
    <mergeCell ref="A78:I78"/>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zoomScale="90" zoomScaleNormal="90" workbookViewId="0" topLeftCell="A11">
      <selection activeCell="F6" sqref="F6"/>
    </sheetView>
  </sheetViews>
  <sheetFormatPr defaultColWidth="9.00390625" defaultRowHeight="12.75"/>
  <cols>
    <col min="1" max="1" width="9.375" style="0" customWidth="1"/>
    <col min="2" max="2" width="16.25390625" style="0" customWidth="1"/>
    <col min="3" max="3" width="39.625" style="0" customWidth="1"/>
    <col min="4" max="4" width="10.00390625" style="0" customWidth="1"/>
    <col min="5" max="5" width="16.625" style="0" customWidth="1"/>
    <col min="6" max="6" width="17.875" style="0" customWidth="1"/>
    <col min="7" max="7" width="18.75390625" style="0" customWidth="1"/>
    <col min="8" max="8" width="29.375" style="0" customWidth="1"/>
    <col min="9" max="9" width="22.875" style="0" customWidth="1"/>
    <col min="10" max="10" width="21.875" style="0" customWidth="1"/>
  </cols>
  <sheetData>
    <row r="1" spans="1:9" ht="31.5" customHeight="1" thickBot="1">
      <c r="A1" s="1418" t="s">
        <v>3095</v>
      </c>
      <c r="B1" s="1419"/>
      <c r="C1" s="1420" t="s">
        <v>3487</v>
      </c>
      <c r="D1" s="1421"/>
      <c r="E1" s="1421"/>
      <c r="F1" s="1421"/>
      <c r="G1" s="1422"/>
      <c r="H1" s="1422"/>
      <c r="I1" s="1422"/>
    </row>
    <row r="2" spans="1:9" ht="30" customHeight="1" thickBot="1">
      <c r="A2" s="1423" t="s">
        <v>3096</v>
      </c>
      <c r="B2" s="1424"/>
      <c r="C2" s="1420" t="s">
        <v>4477</v>
      </c>
      <c r="D2" s="1421"/>
      <c r="E2" s="1421"/>
      <c r="F2" s="1421"/>
      <c r="G2" s="2" t="s">
        <v>3098</v>
      </c>
      <c r="H2" s="900"/>
      <c r="I2" s="3" t="s">
        <v>1678</v>
      </c>
    </row>
    <row r="3" spans="1:9" ht="16.5" customHeight="1" thickBot="1">
      <c r="A3" s="1428" t="s">
        <v>3099</v>
      </c>
      <c r="B3" s="1421"/>
      <c r="C3" s="1421"/>
      <c r="D3" s="1421"/>
      <c r="E3" s="1421"/>
      <c r="F3" s="1421"/>
      <c r="G3" s="1421"/>
      <c r="H3" s="1421"/>
      <c r="I3" s="1429"/>
    </row>
    <row r="4" spans="1:9" ht="25.5" customHeight="1">
      <c r="A4" s="1411" t="s">
        <v>3100</v>
      </c>
      <c r="B4" s="206" t="s">
        <v>3101</v>
      </c>
      <c r="C4" s="1413" t="s">
        <v>3102</v>
      </c>
      <c r="D4" s="1409" t="s">
        <v>3103</v>
      </c>
      <c r="E4" s="1409" t="s">
        <v>3104</v>
      </c>
      <c r="F4" s="1416" t="s">
        <v>3105</v>
      </c>
      <c r="G4" s="1417"/>
      <c r="H4" s="1409" t="s">
        <v>2634</v>
      </c>
      <c r="I4" s="1407" t="s">
        <v>3106</v>
      </c>
    </row>
    <row r="5" spans="1:10" ht="29.85" customHeight="1" thickBot="1">
      <c r="A5" s="1412"/>
      <c r="B5" s="4" t="s">
        <v>3107</v>
      </c>
      <c r="C5" s="1414"/>
      <c r="D5" s="1415"/>
      <c r="E5" s="1415"/>
      <c r="F5" s="5" t="s">
        <v>3108</v>
      </c>
      <c r="G5" s="712" t="s">
        <v>411</v>
      </c>
      <c r="H5" s="1410"/>
      <c r="I5" s="1408"/>
      <c r="J5" s="962" t="s">
        <v>4154</v>
      </c>
    </row>
    <row r="6" spans="1:10" ht="12.75">
      <c r="A6" s="585"/>
      <c r="B6" s="586" t="s">
        <v>3097</v>
      </c>
      <c r="C6" s="587"/>
      <c r="D6" s="588"/>
      <c r="E6" s="589"/>
      <c r="F6" s="1002"/>
      <c r="G6" s="590"/>
      <c r="H6" s="587"/>
      <c r="I6" s="591" t="s">
        <v>3097</v>
      </c>
      <c r="J6" s="959" t="str">
        <f aca="true" t="shared" si="0" ref="J6:J37">IF((ISBLANK(D6)),"",IF(G6&lt;=0,"CHYBNÁ CENA",""))</f>
        <v/>
      </c>
    </row>
    <row r="7" spans="1:10" ht="12.75">
      <c r="A7" s="592" t="s">
        <v>1063</v>
      </c>
      <c r="B7" s="593"/>
      <c r="C7" s="594" t="s">
        <v>1623</v>
      </c>
      <c r="D7" s="596"/>
      <c r="E7" s="597"/>
      <c r="F7" s="1003"/>
      <c r="G7" s="598"/>
      <c r="H7" s="595"/>
      <c r="I7" s="599"/>
      <c r="J7" s="959" t="str">
        <f t="shared" si="0"/>
        <v/>
      </c>
    </row>
    <row r="8" spans="1:10" ht="33.75">
      <c r="A8" s="600" t="s">
        <v>1965</v>
      </c>
      <c r="B8" s="593"/>
      <c r="C8" s="601" t="s">
        <v>3043</v>
      </c>
      <c r="D8" s="596" t="s">
        <v>1627</v>
      </c>
      <c r="E8" s="603">
        <v>3</v>
      </c>
      <c r="F8" s="1004"/>
      <c r="G8" s="604">
        <f>E8*F8</f>
        <v>0</v>
      </c>
      <c r="H8" s="602"/>
      <c r="I8" s="605"/>
      <c r="J8" s="959" t="str">
        <f t="shared" si="0"/>
        <v>CHYBNÁ CENA</v>
      </c>
    </row>
    <row r="9" spans="1:10" ht="33.75">
      <c r="A9" s="600" t="s">
        <v>1968</v>
      </c>
      <c r="B9" s="593"/>
      <c r="C9" s="601" t="s">
        <v>3044</v>
      </c>
      <c r="D9" s="596" t="s">
        <v>1627</v>
      </c>
      <c r="E9" s="603">
        <v>2</v>
      </c>
      <c r="F9" s="1004"/>
      <c r="G9" s="604">
        <f aca="true" t="shared" si="1" ref="G9:G18">E9*F9</f>
        <v>0</v>
      </c>
      <c r="H9" s="595"/>
      <c r="I9" s="605"/>
      <c r="J9" s="959" t="str">
        <f t="shared" si="0"/>
        <v>CHYBNÁ CENA</v>
      </c>
    </row>
    <row r="10" spans="1:10" ht="12.75">
      <c r="A10" s="600" t="s">
        <v>2085</v>
      </c>
      <c r="B10" s="593"/>
      <c r="C10" s="601" t="s">
        <v>3045</v>
      </c>
      <c r="D10" s="596" t="s">
        <v>1627</v>
      </c>
      <c r="E10" s="603">
        <v>1</v>
      </c>
      <c r="F10" s="1004"/>
      <c r="G10" s="604">
        <f t="shared" si="1"/>
        <v>0</v>
      </c>
      <c r="H10" s="595"/>
      <c r="I10" s="605"/>
      <c r="J10" s="959" t="str">
        <f t="shared" si="0"/>
        <v>CHYBNÁ CENA</v>
      </c>
    </row>
    <row r="11" spans="1:10" ht="22.5">
      <c r="A11" s="600" t="s">
        <v>2088</v>
      </c>
      <c r="B11" s="593"/>
      <c r="C11" s="601" t="s">
        <v>3046</v>
      </c>
      <c r="D11" s="596" t="s">
        <v>1627</v>
      </c>
      <c r="E11" s="603">
        <v>5</v>
      </c>
      <c r="F11" s="1004"/>
      <c r="G11" s="604">
        <f t="shared" si="1"/>
        <v>0</v>
      </c>
      <c r="H11" s="595"/>
      <c r="I11" s="605"/>
      <c r="J11" s="959" t="str">
        <f t="shared" si="0"/>
        <v>CHYBNÁ CENA</v>
      </c>
    </row>
    <row r="12" spans="1:10" ht="12.75">
      <c r="A12" s="600" t="s">
        <v>2091</v>
      </c>
      <c r="B12" s="593"/>
      <c r="C12" s="601" t="s">
        <v>3047</v>
      </c>
      <c r="D12" s="596" t="s">
        <v>1627</v>
      </c>
      <c r="E12" s="603">
        <v>5</v>
      </c>
      <c r="F12" s="1004"/>
      <c r="G12" s="604">
        <f t="shared" si="1"/>
        <v>0</v>
      </c>
      <c r="H12" s="595"/>
      <c r="I12" s="605"/>
      <c r="J12" s="959" t="str">
        <f t="shared" si="0"/>
        <v>CHYBNÁ CENA</v>
      </c>
    </row>
    <row r="13" spans="1:10" ht="12.75">
      <c r="A13" s="600" t="s">
        <v>2094</v>
      </c>
      <c r="B13" s="593"/>
      <c r="C13" s="601" t="s">
        <v>3048</v>
      </c>
      <c r="D13" s="596" t="s">
        <v>1627</v>
      </c>
      <c r="E13" s="603">
        <v>2</v>
      </c>
      <c r="F13" s="1004"/>
      <c r="G13" s="604">
        <f t="shared" si="1"/>
        <v>0</v>
      </c>
      <c r="H13" s="595"/>
      <c r="I13" s="605"/>
      <c r="J13" s="959" t="str">
        <f t="shared" si="0"/>
        <v>CHYBNÁ CENA</v>
      </c>
    </row>
    <row r="14" spans="1:10" ht="12.75">
      <c r="A14" s="600" t="s">
        <v>2097</v>
      </c>
      <c r="B14" s="593"/>
      <c r="C14" s="601" t="s">
        <v>3049</v>
      </c>
      <c r="D14" s="596" t="s">
        <v>1627</v>
      </c>
      <c r="E14" s="603">
        <v>2</v>
      </c>
      <c r="F14" s="1004"/>
      <c r="G14" s="604">
        <f t="shared" si="1"/>
        <v>0</v>
      </c>
      <c r="H14" s="595"/>
      <c r="I14" s="605"/>
      <c r="J14" s="959" t="str">
        <f t="shared" si="0"/>
        <v>CHYBNÁ CENA</v>
      </c>
    </row>
    <row r="15" spans="1:10" ht="12.75">
      <c r="A15" s="600" t="s">
        <v>2099</v>
      </c>
      <c r="B15" s="593"/>
      <c r="C15" s="601" t="s">
        <v>3050</v>
      </c>
      <c r="D15" s="596" t="s">
        <v>1627</v>
      </c>
      <c r="E15" s="603">
        <v>3</v>
      </c>
      <c r="F15" s="1004"/>
      <c r="G15" s="604">
        <f t="shared" si="1"/>
        <v>0</v>
      </c>
      <c r="H15" s="595"/>
      <c r="I15" s="605"/>
      <c r="J15" s="959" t="str">
        <f t="shared" si="0"/>
        <v>CHYBNÁ CENA</v>
      </c>
    </row>
    <row r="16" spans="1:10" ht="12.75">
      <c r="A16" s="600" t="s">
        <v>2102</v>
      </c>
      <c r="B16" s="593"/>
      <c r="C16" s="601" t="s">
        <v>3051</v>
      </c>
      <c r="D16" s="596" t="s">
        <v>1627</v>
      </c>
      <c r="E16" s="603">
        <v>6</v>
      </c>
      <c r="F16" s="1004"/>
      <c r="G16" s="604">
        <f t="shared" si="1"/>
        <v>0</v>
      </c>
      <c r="H16" s="595"/>
      <c r="I16" s="605"/>
      <c r="J16" s="959" t="str">
        <f t="shared" si="0"/>
        <v>CHYBNÁ CENA</v>
      </c>
    </row>
    <row r="17" spans="1:10" ht="12.75">
      <c r="A17" s="600" t="s">
        <v>2105</v>
      </c>
      <c r="B17" s="593"/>
      <c r="C17" s="606" t="s">
        <v>3052</v>
      </c>
      <c r="D17" s="596" t="s">
        <v>1627</v>
      </c>
      <c r="E17" s="603">
        <v>3</v>
      </c>
      <c r="F17" s="1004"/>
      <c r="G17" s="604">
        <f t="shared" si="1"/>
        <v>0</v>
      </c>
      <c r="H17" s="595"/>
      <c r="I17" s="605"/>
      <c r="J17" s="959" t="str">
        <f t="shared" si="0"/>
        <v>CHYBNÁ CENA</v>
      </c>
    </row>
    <row r="18" spans="1:10" ht="22.5">
      <c r="A18" s="600" t="s">
        <v>2108</v>
      </c>
      <c r="B18" s="593"/>
      <c r="C18" s="601" t="s">
        <v>3053</v>
      </c>
      <c r="D18" s="596" t="s">
        <v>1627</v>
      </c>
      <c r="E18" s="603">
        <v>6</v>
      </c>
      <c r="F18" s="1004"/>
      <c r="G18" s="604">
        <f t="shared" si="1"/>
        <v>0</v>
      </c>
      <c r="H18" s="595"/>
      <c r="I18" s="605"/>
      <c r="J18" s="959" t="str">
        <f t="shared" si="0"/>
        <v>CHYBNÁ CENA</v>
      </c>
    </row>
    <row r="19" spans="1:10" ht="12.75">
      <c r="A19" s="600"/>
      <c r="B19" s="593"/>
      <c r="C19" s="595"/>
      <c r="D19" s="596"/>
      <c r="E19" s="603"/>
      <c r="F19" s="1004"/>
      <c r="G19" s="604"/>
      <c r="H19" s="595"/>
      <c r="I19" s="605"/>
      <c r="J19" s="959" t="str">
        <f t="shared" si="0"/>
        <v/>
      </c>
    </row>
    <row r="20" spans="1:10" ht="12.75">
      <c r="A20" s="600"/>
      <c r="B20" s="593"/>
      <c r="C20" s="601"/>
      <c r="D20" s="596"/>
      <c r="E20" s="603"/>
      <c r="F20" s="1004"/>
      <c r="G20" s="604"/>
      <c r="H20" s="595"/>
      <c r="I20" s="605"/>
      <c r="J20" s="959" t="str">
        <f t="shared" si="0"/>
        <v/>
      </c>
    </row>
    <row r="21" spans="1:10" ht="12.75">
      <c r="A21" s="600"/>
      <c r="B21" s="593"/>
      <c r="C21" s="595"/>
      <c r="D21" s="596"/>
      <c r="E21" s="597"/>
      <c r="F21" s="1004"/>
      <c r="G21" s="604"/>
      <c r="H21" s="595"/>
      <c r="I21" s="605"/>
      <c r="J21" s="959" t="str">
        <f t="shared" si="0"/>
        <v/>
      </c>
    </row>
    <row r="22" spans="1:10" ht="12.75">
      <c r="A22" s="592" t="s">
        <v>324</v>
      </c>
      <c r="B22" s="593"/>
      <c r="C22" s="594" t="s">
        <v>3054</v>
      </c>
      <c r="D22" s="596"/>
      <c r="E22" s="597"/>
      <c r="F22" s="1004"/>
      <c r="G22" s="604"/>
      <c r="H22" s="595"/>
      <c r="I22" s="605"/>
      <c r="J22" s="959" t="str">
        <f t="shared" si="0"/>
        <v/>
      </c>
    </row>
    <row r="23" spans="1:10" ht="12.75">
      <c r="A23" s="600" t="s">
        <v>326</v>
      </c>
      <c r="B23" s="593"/>
      <c r="C23" s="602" t="s">
        <v>3055</v>
      </c>
      <c r="D23" s="596"/>
      <c r="E23" s="597"/>
      <c r="F23" s="1004"/>
      <c r="G23" s="604"/>
      <c r="H23" s="595"/>
      <c r="I23" s="605"/>
      <c r="J23" s="959" t="str">
        <f t="shared" si="0"/>
        <v/>
      </c>
    </row>
    <row r="24" spans="1:10" ht="38.25">
      <c r="A24" s="600" t="s">
        <v>328</v>
      </c>
      <c r="B24" s="593"/>
      <c r="C24" s="602" t="s">
        <v>3056</v>
      </c>
      <c r="D24" s="596" t="s">
        <v>1627</v>
      </c>
      <c r="E24" s="603">
        <v>485</v>
      </c>
      <c r="F24" s="1004"/>
      <c r="G24" s="604">
        <f>E24*F24</f>
        <v>0</v>
      </c>
      <c r="H24" s="595"/>
      <c r="I24" s="605"/>
      <c r="J24" s="959" t="str">
        <f t="shared" si="0"/>
        <v>CHYBNÁ CENA</v>
      </c>
    </row>
    <row r="25" spans="1:10" ht="25.5">
      <c r="A25" s="600"/>
      <c r="B25" s="593"/>
      <c r="C25" s="595"/>
      <c r="D25" s="596"/>
      <c r="E25" s="597"/>
      <c r="F25" s="1004"/>
      <c r="G25" s="604"/>
      <c r="H25" s="595" t="s">
        <v>330</v>
      </c>
      <c r="I25" s="605"/>
      <c r="J25" s="959" t="str">
        <f t="shared" si="0"/>
        <v/>
      </c>
    </row>
    <row r="26" spans="1:10" ht="25.5">
      <c r="A26" s="600"/>
      <c r="B26" s="593"/>
      <c r="C26" s="595"/>
      <c r="D26" s="596"/>
      <c r="E26" s="597"/>
      <c r="F26" s="1004"/>
      <c r="G26" s="604"/>
      <c r="H26" s="595" t="s">
        <v>331</v>
      </c>
      <c r="I26" s="605"/>
      <c r="J26" s="959" t="str">
        <f t="shared" si="0"/>
        <v/>
      </c>
    </row>
    <row r="27" spans="1:10" ht="25.5">
      <c r="A27" s="600"/>
      <c r="B27" s="593"/>
      <c r="C27" s="595"/>
      <c r="D27" s="596"/>
      <c r="E27" s="597"/>
      <c r="F27" s="1004"/>
      <c r="G27" s="604"/>
      <c r="H27" s="595" t="s">
        <v>332</v>
      </c>
      <c r="I27" s="605"/>
      <c r="J27" s="959" t="str">
        <f t="shared" si="0"/>
        <v/>
      </c>
    </row>
    <row r="28" spans="1:10" ht="25.5">
      <c r="A28" s="600"/>
      <c r="B28" s="593"/>
      <c r="C28" s="595"/>
      <c r="D28" s="596"/>
      <c r="E28" s="597"/>
      <c r="F28" s="1004"/>
      <c r="G28" s="604"/>
      <c r="H28" s="595" t="s">
        <v>333</v>
      </c>
      <c r="I28" s="605"/>
      <c r="J28" s="959" t="str">
        <f t="shared" si="0"/>
        <v/>
      </c>
    </row>
    <row r="29" spans="1:10" ht="25.5">
      <c r="A29" s="600"/>
      <c r="B29" s="593"/>
      <c r="C29" s="595"/>
      <c r="D29" s="596"/>
      <c r="E29" s="597"/>
      <c r="F29" s="1004"/>
      <c r="G29" s="604"/>
      <c r="H29" s="595" t="s">
        <v>334</v>
      </c>
      <c r="I29" s="605"/>
      <c r="J29" s="959" t="str">
        <f t="shared" si="0"/>
        <v/>
      </c>
    </row>
    <row r="30" spans="1:10" ht="25.5">
      <c r="A30" s="600"/>
      <c r="B30" s="593"/>
      <c r="C30" s="595"/>
      <c r="D30" s="596"/>
      <c r="E30" s="597"/>
      <c r="F30" s="1004"/>
      <c r="G30" s="604"/>
      <c r="H30" s="595" t="s">
        <v>335</v>
      </c>
      <c r="I30" s="605"/>
      <c r="J30" s="959" t="str">
        <f t="shared" si="0"/>
        <v/>
      </c>
    </row>
    <row r="31" spans="1:10" ht="38.25">
      <c r="A31" s="600" t="s">
        <v>336</v>
      </c>
      <c r="B31" s="593"/>
      <c r="C31" s="602" t="s">
        <v>3057</v>
      </c>
      <c r="D31" s="596" t="s">
        <v>1627</v>
      </c>
      <c r="E31" s="603">
        <v>59</v>
      </c>
      <c r="F31" s="1004"/>
      <c r="G31" s="604">
        <f>E31*F31</f>
        <v>0</v>
      </c>
      <c r="H31" s="595"/>
      <c r="I31" s="605"/>
      <c r="J31" s="959" t="str">
        <f t="shared" si="0"/>
        <v>CHYBNÁ CENA</v>
      </c>
    </row>
    <row r="32" spans="1:10" ht="25.5">
      <c r="A32" s="600"/>
      <c r="B32" s="593"/>
      <c r="C32" s="595"/>
      <c r="D32" s="596"/>
      <c r="E32" s="597"/>
      <c r="F32" s="1004"/>
      <c r="G32" s="604"/>
      <c r="H32" s="595" t="s">
        <v>330</v>
      </c>
      <c r="I32" s="605"/>
      <c r="J32" s="959" t="str">
        <f t="shared" si="0"/>
        <v/>
      </c>
    </row>
    <row r="33" spans="1:10" ht="25.5">
      <c r="A33" s="600"/>
      <c r="B33" s="593"/>
      <c r="C33" s="595"/>
      <c r="D33" s="596"/>
      <c r="E33" s="597"/>
      <c r="F33" s="1004"/>
      <c r="G33" s="604"/>
      <c r="H33" s="595" t="s">
        <v>331</v>
      </c>
      <c r="I33" s="605"/>
      <c r="J33" s="959" t="str">
        <f t="shared" si="0"/>
        <v/>
      </c>
    </row>
    <row r="34" spans="1:10" ht="25.5">
      <c r="A34" s="600"/>
      <c r="B34" s="593"/>
      <c r="C34" s="595"/>
      <c r="D34" s="596"/>
      <c r="E34" s="597"/>
      <c r="F34" s="1004"/>
      <c r="G34" s="604"/>
      <c r="H34" s="595" t="s">
        <v>332</v>
      </c>
      <c r="I34" s="605"/>
      <c r="J34" s="959" t="str">
        <f t="shared" si="0"/>
        <v/>
      </c>
    </row>
    <row r="35" spans="1:10" ht="25.5">
      <c r="A35" s="600"/>
      <c r="B35" s="593"/>
      <c r="C35" s="595"/>
      <c r="D35" s="596"/>
      <c r="E35" s="597"/>
      <c r="F35" s="1004"/>
      <c r="G35" s="604"/>
      <c r="H35" s="595" t="s">
        <v>333</v>
      </c>
      <c r="I35" s="605"/>
      <c r="J35" s="959" t="str">
        <f t="shared" si="0"/>
        <v/>
      </c>
    </row>
    <row r="36" spans="1:10" ht="25.5">
      <c r="A36" s="600"/>
      <c r="B36" s="593"/>
      <c r="C36" s="595"/>
      <c r="D36" s="596"/>
      <c r="E36" s="597"/>
      <c r="F36" s="1004"/>
      <c r="G36" s="604"/>
      <c r="H36" s="595" t="s">
        <v>334</v>
      </c>
      <c r="I36" s="605"/>
      <c r="J36" s="959" t="str">
        <f t="shared" si="0"/>
        <v/>
      </c>
    </row>
    <row r="37" spans="1:10" ht="25.5">
      <c r="A37" s="600"/>
      <c r="B37" s="593"/>
      <c r="C37" s="595"/>
      <c r="D37" s="596"/>
      <c r="E37" s="597"/>
      <c r="F37" s="1004"/>
      <c r="G37" s="604"/>
      <c r="H37" s="595" t="s">
        <v>335</v>
      </c>
      <c r="I37" s="605"/>
      <c r="J37" s="959" t="str">
        <f t="shared" si="0"/>
        <v/>
      </c>
    </row>
    <row r="38" spans="1:10" ht="38.25">
      <c r="A38" s="600" t="s">
        <v>338</v>
      </c>
      <c r="B38" s="593"/>
      <c r="C38" s="602" t="s">
        <v>3058</v>
      </c>
      <c r="D38" s="596" t="s">
        <v>1627</v>
      </c>
      <c r="E38" s="603">
        <v>119</v>
      </c>
      <c r="F38" s="1004"/>
      <c r="G38" s="604">
        <f>E38*F38</f>
        <v>0</v>
      </c>
      <c r="H38" s="595"/>
      <c r="I38" s="605"/>
      <c r="J38" s="959" t="str">
        <f aca="true" t="shared" si="2" ref="J38:J69">IF((ISBLANK(D38)),"",IF(G38&lt;=0,"CHYBNÁ CENA",""))</f>
        <v>CHYBNÁ CENA</v>
      </c>
    </row>
    <row r="39" spans="1:10" ht="25.5">
      <c r="A39" s="600"/>
      <c r="B39" s="593"/>
      <c r="C39" s="595"/>
      <c r="D39" s="596"/>
      <c r="E39" s="597"/>
      <c r="F39" s="1004"/>
      <c r="G39" s="604"/>
      <c r="H39" s="595" t="s">
        <v>330</v>
      </c>
      <c r="I39" s="605"/>
      <c r="J39" s="959" t="str">
        <f t="shared" si="2"/>
        <v/>
      </c>
    </row>
    <row r="40" spans="1:10" ht="25.5">
      <c r="A40" s="600"/>
      <c r="B40" s="593"/>
      <c r="C40" s="595"/>
      <c r="D40" s="596"/>
      <c r="E40" s="597"/>
      <c r="F40" s="1004"/>
      <c r="G40" s="604"/>
      <c r="H40" s="595" t="s">
        <v>331</v>
      </c>
      <c r="I40" s="605"/>
      <c r="J40" s="959" t="str">
        <f t="shared" si="2"/>
        <v/>
      </c>
    </row>
    <row r="41" spans="1:10" ht="25.5">
      <c r="A41" s="600"/>
      <c r="B41" s="593"/>
      <c r="C41" s="595"/>
      <c r="D41" s="596"/>
      <c r="E41" s="597"/>
      <c r="F41" s="1004"/>
      <c r="G41" s="604"/>
      <c r="H41" s="595" t="s">
        <v>332</v>
      </c>
      <c r="I41" s="605"/>
      <c r="J41" s="959" t="str">
        <f t="shared" si="2"/>
        <v/>
      </c>
    </row>
    <row r="42" spans="1:10" ht="25.5">
      <c r="A42" s="600"/>
      <c r="B42" s="593"/>
      <c r="C42" s="595"/>
      <c r="D42" s="596"/>
      <c r="E42" s="597"/>
      <c r="F42" s="1004"/>
      <c r="G42" s="604"/>
      <c r="H42" s="595" t="s">
        <v>333</v>
      </c>
      <c r="I42" s="605"/>
      <c r="J42" s="959" t="str">
        <f t="shared" si="2"/>
        <v/>
      </c>
    </row>
    <row r="43" spans="1:10" ht="25.5">
      <c r="A43" s="600"/>
      <c r="B43" s="593"/>
      <c r="C43" s="595"/>
      <c r="D43" s="596"/>
      <c r="E43" s="597"/>
      <c r="F43" s="1004"/>
      <c r="G43" s="604"/>
      <c r="H43" s="595" t="s">
        <v>334</v>
      </c>
      <c r="I43" s="605"/>
      <c r="J43" s="959" t="str">
        <f t="shared" si="2"/>
        <v/>
      </c>
    </row>
    <row r="44" spans="1:10" ht="25.5">
      <c r="A44" s="600"/>
      <c r="B44" s="593"/>
      <c r="C44" s="595"/>
      <c r="D44" s="596"/>
      <c r="E44" s="597"/>
      <c r="F44" s="1004"/>
      <c r="G44" s="604"/>
      <c r="H44" s="595" t="s">
        <v>335</v>
      </c>
      <c r="I44" s="605"/>
      <c r="J44" s="959" t="str">
        <f t="shared" si="2"/>
        <v/>
      </c>
    </row>
    <row r="45" spans="1:10" ht="25.5">
      <c r="A45" s="600" t="s">
        <v>2164</v>
      </c>
      <c r="B45" s="593"/>
      <c r="C45" s="602" t="s">
        <v>3059</v>
      </c>
      <c r="D45" s="596" t="s">
        <v>1627</v>
      </c>
      <c r="E45" s="603">
        <v>174</v>
      </c>
      <c r="F45" s="1004"/>
      <c r="G45" s="604">
        <f>E45*F45</f>
        <v>0</v>
      </c>
      <c r="H45" s="595"/>
      <c r="I45" s="605"/>
      <c r="J45" s="959" t="str">
        <f t="shared" si="2"/>
        <v>CHYBNÁ CENA</v>
      </c>
    </row>
    <row r="46" spans="1:10" ht="25.5">
      <c r="A46" s="600"/>
      <c r="B46" s="593"/>
      <c r="C46" s="595"/>
      <c r="D46" s="596"/>
      <c r="E46" s="597"/>
      <c r="F46" s="1004"/>
      <c r="G46" s="604"/>
      <c r="H46" s="595" t="s">
        <v>330</v>
      </c>
      <c r="I46" s="605"/>
      <c r="J46" s="959" t="str">
        <f t="shared" si="2"/>
        <v/>
      </c>
    </row>
    <row r="47" spans="1:10" ht="25.5">
      <c r="A47" s="600"/>
      <c r="B47" s="593"/>
      <c r="C47" s="595"/>
      <c r="D47" s="596"/>
      <c r="E47" s="597"/>
      <c r="F47" s="1004"/>
      <c r="G47" s="604"/>
      <c r="H47" s="595" t="s">
        <v>331</v>
      </c>
      <c r="I47" s="605"/>
      <c r="J47" s="959" t="str">
        <f t="shared" si="2"/>
        <v/>
      </c>
    </row>
    <row r="48" spans="1:10" ht="25.5">
      <c r="A48" s="600"/>
      <c r="B48" s="593"/>
      <c r="C48" s="595"/>
      <c r="D48" s="596"/>
      <c r="E48" s="597"/>
      <c r="F48" s="1004"/>
      <c r="G48" s="604"/>
      <c r="H48" s="595" t="s">
        <v>332</v>
      </c>
      <c r="I48" s="605"/>
      <c r="J48" s="959" t="str">
        <f t="shared" si="2"/>
        <v/>
      </c>
    </row>
    <row r="49" spans="1:10" ht="25.5">
      <c r="A49" s="600"/>
      <c r="B49" s="593"/>
      <c r="C49" s="595"/>
      <c r="D49" s="596"/>
      <c r="E49" s="597"/>
      <c r="F49" s="1004"/>
      <c r="G49" s="604"/>
      <c r="H49" s="595" t="s">
        <v>333</v>
      </c>
      <c r="I49" s="605"/>
      <c r="J49" s="959" t="str">
        <f t="shared" si="2"/>
        <v/>
      </c>
    </row>
    <row r="50" spans="1:10" ht="25.5">
      <c r="A50" s="600"/>
      <c r="B50" s="593"/>
      <c r="C50" s="595"/>
      <c r="D50" s="596"/>
      <c r="E50" s="597"/>
      <c r="F50" s="1004"/>
      <c r="G50" s="604"/>
      <c r="H50" s="595" t="s">
        <v>334</v>
      </c>
      <c r="I50" s="605"/>
      <c r="J50" s="959" t="str">
        <f t="shared" si="2"/>
        <v/>
      </c>
    </row>
    <row r="51" spans="1:10" ht="25.5">
      <c r="A51" s="600"/>
      <c r="B51" s="593"/>
      <c r="C51" s="595"/>
      <c r="D51" s="596"/>
      <c r="E51" s="597"/>
      <c r="F51" s="1004"/>
      <c r="G51" s="604"/>
      <c r="H51" s="595" t="s">
        <v>335</v>
      </c>
      <c r="I51" s="605"/>
      <c r="J51" s="959" t="str">
        <f t="shared" si="2"/>
        <v/>
      </c>
    </row>
    <row r="52" spans="1:10" ht="12.75">
      <c r="A52" s="600"/>
      <c r="B52" s="593"/>
      <c r="C52" s="595"/>
      <c r="D52" s="596"/>
      <c r="E52" s="603"/>
      <c r="F52" s="1004"/>
      <c r="G52" s="604"/>
      <c r="H52" s="595"/>
      <c r="I52" s="605"/>
      <c r="J52" s="959" t="str">
        <f t="shared" si="2"/>
        <v/>
      </c>
    </row>
    <row r="53" spans="1:10" ht="12.75">
      <c r="A53" s="600"/>
      <c r="B53" s="593"/>
      <c r="C53" s="595"/>
      <c r="D53" s="596"/>
      <c r="E53" s="603"/>
      <c r="F53" s="1004"/>
      <c r="G53" s="604"/>
      <c r="H53" s="595"/>
      <c r="I53" s="605"/>
      <c r="J53" s="959" t="str">
        <f t="shared" si="2"/>
        <v/>
      </c>
    </row>
    <row r="54" spans="1:10" ht="12.75">
      <c r="A54" s="600"/>
      <c r="B54" s="593"/>
      <c r="C54" s="595"/>
      <c r="D54" s="596"/>
      <c r="E54" s="597"/>
      <c r="F54" s="1004"/>
      <c r="G54" s="604"/>
      <c r="H54" s="595"/>
      <c r="I54" s="605"/>
      <c r="J54" s="959" t="str">
        <f t="shared" si="2"/>
        <v/>
      </c>
    </row>
    <row r="55" spans="1:10" ht="12.75">
      <c r="A55" s="600"/>
      <c r="B55" s="593"/>
      <c r="C55" s="595"/>
      <c r="D55" s="596"/>
      <c r="E55" s="597"/>
      <c r="F55" s="1004"/>
      <c r="G55" s="604"/>
      <c r="H55" s="595"/>
      <c r="I55" s="605"/>
      <c r="J55" s="959" t="str">
        <f t="shared" si="2"/>
        <v/>
      </c>
    </row>
    <row r="56" spans="1:10" ht="12.75">
      <c r="A56" s="607" t="s">
        <v>269</v>
      </c>
      <c r="B56" s="608"/>
      <c r="C56" s="594" t="s">
        <v>3060</v>
      </c>
      <c r="D56" s="596"/>
      <c r="E56" s="597"/>
      <c r="F56" s="1004"/>
      <c r="G56" s="604"/>
      <c r="H56" s="595"/>
      <c r="I56" s="605"/>
      <c r="J56" s="959" t="str">
        <f t="shared" si="2"/>
        <v/>
      </c>
    </row>
    <row r="57" spans="1:10" ht="25.5">
      <c r="A57" s="600" t="s">
        <v>271</v>
      </c>
      <c r="B57" s="593"/>
      <c r="C57" s="602" t="s">
        <v>3061</v>
      </c>
      <c r="D57" s="596" t="s">
        <v>1627</v>
      </c>
      <c r="E57" s="603">
        <v>5</v>
      </c>
      <c r="F57" s="1004"/>
      <c r="G57" s="604">
        <f>E57*F57</f>
        <v>0</v>
      </c>
      <c r="H57" s="595"/>
      <c r="I57" s="605"/>
      <c r="J57" s="959" t="str">
        <f t="shared" si="2"/>
        <v>CHYBNÁ CENA</v>
      </c>
    </row>
    <row r="58" spans="1:10" ht="25.5">
      <c r="A58" s="600"/>
      <c r="B58" s="593"/>
      <c r="C58" s="595"/>
      <c r="D58" s="596"/>
      <c r="E58" s="597"/>
      <c r="F58" s="1004"/>
      <c r="G58" s="604"/>
      <c r="H58" s="595" t="s">
        <v>225</v>
      </c>
      <c r="I58" s="605"/>
      <c r="J58" s="959" t="str">
        <f t="shared" si="2"/>
        <v/>
      </c>
    </row>
    <row r="59" spans="1:10" ht="25.5">
      <c r="A59" s="600"/>
      <c r="B59" s="593"/>
      <c r="C59" s="595"/>
      <c r="D59" s="596"/>
      <c r="E59" s="597"/>
      <c r="F59" s="1004"/>
      <c r="G59" s="604"/>
      <c r="H59" s="595" t="s">
        <v>226</v>
      </c>
      <c r="I59" s="605"/>
      <c r="J59" s="959" t="str">
        <f t="shared" si="2"/>
        <v/>
      </c>
    </row>
    <row r="60" spans="1:10" ht="25.5">
      <c r="A60" s="600"/>
      <c r="B60" s="593"/>
      <c r="C60" s="595"/>
      <c r="D60" s="596"/>
      <c r="E60" s="597"/>
      <c r="F60" s="1004"/>
      <c r="G60" s="604"/>
      <c r="H60" s="595" t="s">
        <v>227</v>
      </c>
      <c r="I60" s="605"/>
      <c r="J60" s="959" t="str">
        <f t="shared" si="2"/>
        <v/>
      </c>
    </row>
    <row r="61" spans="1:10" ht="25.5">
      <c r="A61" s="600"/>
      <c r="B61" s="593"/>
      <c r="C61" s="595"/>
      <c r="D61" s="596"/>
      <c r="E61" s="597"/>
      <c r="F61" s="1004"/>
      <c r="G61" s="604"/>
      <c r="H61" s="595" t="s">
        <v>228</v>
      </c>
      <c r="I61" s="605"/>
      <c r="J61" s="959" t="str">
        <f t="shared" si="2"/>
        <v/>
      </c>
    </row>
    <row r="62" spans="1:10" ht="25.5">
      <c r="A62" s="600"/>
      <c r="B62" s="593"/>
      <c r="C62" s="595"/>
      <c r="D62" s="596"/>
      <c r="E62" s="597"/>
      <c r="F62" s="1004"/>
      <c r="G62" s="604"/>
      <c r="H62" s="595" t="s">
        <v>229</v>
      </c>
      <c r="I62" s="605"/>
      <c r="J62" s="959" t="str">
        <f t="shared" si="2"/>
        <v/>
      </c>
    </row>
    <row r="63" spans="1:10" ht="25.5">
      <c r="A63" s="600"/>
      <c r="B63" s="593"/>
      <c r="C63" s="595"/>
      <c r="D63" s="596"/>
      <c r="E63" s="597"/>
      <c r="F63" s="1004"/>
      <c r="G63" s="604"/>
      <c r="H63" s="595" t="s">
        <v>230</v>
      </c>
      <c r="I63" s="605"/>
      <c r="J63" s="959" t="str">
        <f t="shared" si="2"/>
        <v/>
      </c>
    </row>
    <row r="64" spans="1:10" ht="51">
      <c r="A64" s="600" t="s">
        <v>272</v>
      </c>
      <c r="B64" s="593"/>
      <c r="C64" s="602" t="s">
        <v>3062</v>
      </c>
      <c r="D64" s="596" t="s">
        <v>1627</v>
      </c>
      <c r="E64" s="603">
        <v>40</v>
      </c>
      <c r="F64" s="1004"/>
      <c r="G64" s="604">
        <f>E64*F64</f>
        <v>0</v>
      </c>
      <c r="H64" s="595"/>
      <c r="I64" s="605"/>
      <c r="J64" s="959" t="str">
        <f t="shared" si="2"/>
        <v>CHYBNÁ CENA</v>
      </c>
    </row>
    <row r="65" spans="1:10" ht="25.5">
      <c r="A65" s="600"/>
      <c r="B65" s="593"/>
      <c r="C65" s="595"/>
      <c r="D65" s="596"/>
      <c r="E65" s="597"/>
      <c r="F65" s="1004"/>
      <c r="G65" s="604"/>
      <c r="H65" s="595" t="s">
        <v>225</v>
      </c>
      <c r="I65" s="605"/>
      <c r="J65" s="959" t="str">
        <f t="shared" si="2"/>
        <v/>
      </c>
    </row>
    <row r="66" spans="1:10" ht="25.5">
      <c r="A66" s="600"/>
      <c r="B66" s="593"/>
      <c r="C66" s="595"/>
      <c r="D66" s="596"/>
      <c r="E66" s="597"/>
      <c r="F66" s="1004"/>
      <c r="G66" s="604"/>
      <c r="H66" s="595" t="s">
        <v>226</v>
      </c>
      <c r="I66" s="605"/>
      <c r="J66" s="959" t="str">
        <f t="shared" si="2"/>
        <v/>
      </c>
    </row>
    <row r="67" spans="1:10" ht="25.5">
      <c r="A67" s="600"/>
      <c r="B67" s="593"/>
      <c r="C67" s="595"/>
      <c r="D67" s="596"/>
      <c r="E67" s="597"/>
      <c r="F67" s="1004"/>
      <c r="G67" s="604"/>
      <c r="H67" s="595" t="s">
        <v>227</v>
      </c>
      <c r="I67" s="605"/>
      <c r="J67" s="959" t="str">
        <f t="shared" si="2"/>
        <v/>
      </c>
    </row>
    <row r="68" spans="1:10" ht="25.5">
      <c r="A68" s="600"/>
      <c r="B68" s="593"/>
      <c r="C68" s="595"/>
      <c r="D68" s="596"/>
      <c r="E68" s="597"/>
      <c r="F68" s="1004"/>
      <c r="G68" s="604"/>
      <c r="H68" s="595" t="s">
        <v>228</v>
      </c>
      <c r="I68" s="605"/>
      <c r="J68" s="959" t="str">
        <f t="shared" si="2"/>
        <v/>
      </c>
    </row>
    <row r="69" spans="1:10" ht="25.5">
      <c r="A69" s="600"/>
      <c r="B69" s="593"/>
      <c r="C69" s="595"/>
      <c r="D69" s="596"/>
      <c r="E69" s="597"/>
      <c r="F69" s="1004"/>
      <c r="G69" s="604"/>
      <c r="H69" s="595" t="s">
        <v>229</v>
      </c>
      <c r="I69" s="605"/>
      <c r="J69" s="959" t="str">
        <f t="shared" si="2"/>
        <v/>
      </c>
    </row>
    <row r="70" spans="1:10" ht="25.5">
      <c r="A70" s="600"/>
      <c r="B70" s="593"/>
      <c r="C70" s="595"/>
      <c r="D70" s="596"/>
      <c r="E70" s="597"/>
      <c r="F70" s="1004"/>
      <c r="G70" s="604"/>
      <c r="H70" s="595" t="s">
        <v>230</v>
      </c>
      <c r="I70" s="605"/>
      <c r="J70" s="959" t="str">
        <f aca="true" t="shared" si="3" ref="J70:J101">IF((ISBLANK(D70)),"",IF(G70&lt;=0,"CHYBNÁ CENA",""))</f>
        <v/>
      </c>
    </row>
    <row r="71" spans="1:10" ht="25.5">
      <c r="A71" s="600" t="s">
        <v>273</v>
      </c>
      <c r="B71" s="593"/>
      <c r="C71" s="602" t="s">
        <v>3696</v>
      </c>
      <c r="D71" s="596" t="s">
        <v>1627</v>
      </c>
      <c r="E71" s="603">
        <v>2</v>
      </c>
      <c r="F71" s="1004"/>
      <c r="G71" s="604">
        <f>E71*F71</f>
        <v>0</v>
      </c>
      <c r="H71" s="595"/>
      <c r="I71" s="605"/>
      <c r="J71" s="959" t="str">
        <f t="shared" si="3"/>
        <v>CHYBNÁ CENA</v>
      </c>
    </row>
    <row r="72" spans="1:10" ht="25.5">
      <c r="A72" s="600"/>
      <c r="B72" s="593"/>
      <c r="C72" s="595"/>
      <c r="D72" s="596"/>
      <c r="E72" s="597"/>
      <c r="F72" s="1004"/>
      <c r="G72" s="604"/>
      <c r="H72" s="595" t="s">
        <v>225</v>
      </c>
      <c r="I72" s="605"/>
      <c r="J72" s="959" t="str">
        <f t="shared" si="3"/>
        <v/>
      </c>
    </row>
    <row r="73" spans="1:10" ht="25.5">
      <c r="A73" s="600"/>
      <c r="B73" s="593"/>
      <c r="C73" s="595"/>
      <c r="D73" s="596"/>
      <c r="E73" s="597"/>
      <c r="F73" s="1004"/>
      <c r="G73" s="604"/>
      <c r="H73" s="595" t="s">
        <v>226</v>
      </c>
      <c r="I73" s="605"/>
      <c r="J73" s="959" t="str">
        <f t="shared" si="3"/>
        <v/>
      </c>
    </row>
    <row r="74" spans="1:10" ht="25.5">
      <c r="A74" s="600"/>
      <c r="B74" s="593"/>
      <c r="C74" s="595"/>
      <c r="D74" s="596"/>
      <c r="E74" s="597"/>
      <c r="F74" s="1004"/>
      <c r="G74" s="604"/>
      <c r="H74" s="595" t="s">
        <v>227</v>
      </c>
      <c r="I74" s="605"/>
      <c r="J74" s="959" t="str">
        <f t="shared" si="3"/>
        <v/>
      </c>
    </row>
    <row r="75" spans="1:10" ht="25.5">
      <c r="A75" s="600"/>
      <c r="B75" s="593"/>
      <c r="C75" s="595"/>
      <c r="D75" s="596"/>
      <c r="E75" s="597"/>
      <c r="F75" s="1004"/>
      <c r="G75" s="604"/>
      <c r="H75" s="595" t="s">
        <v>228</v>
      </c>
      <c r="I75" s="605"/>
      <c r="J75" s="959" t="str">
        <f t="shared" si="3"/>
        <v/>
      </c>
    </row>
    <row r="76" spans="1:10" ht="25.5">
      <c r="A76" s="600"/>
      <c r="B76" s="593"/>
      <c r="C76" s="595"/>
      <c r="D76" s="596"/>
      <c r="E76" s="597"/>
      <c r="F76" s="1004"/>
      <c r="G76" s="604"/>
      <c r="H76" s="595" t="s">
        <v>229</v>
      </c>
      <c r="I76" s="605"/>
      <c r="J76" s="959" t="str">
        <f t="shared" si="3"/>
        <v/>
      </c>
    </row>
    <row r="77" spans="1:10" ht="25.5">
      <c r="A77" s="600"/>
      <c r="B77" s="593"/>
      <c r="C77" s="595"/>
      <c r="D77" s="596"/>
      <c r="E77" s="597"/>
      <c r="F77" s="1004"/>
      <c r="G77" s="604"/>
      <c r="H77" s="595" t="s">
        <v>230</v>
      </c>
      <c r="I77" s="605"/>
      <c r="J77" s="959" t="str">
        <f t="shared" si="3"/>
        <v/>
      </c>
    </row>
    <row r="78" spans="1:10" ht="25.5">
      <c r="A78" s="600" t="s">
        <v>1131</v>
      </c>
      <c r="B78" s="593"/>
      <c r="C78" s="602" t="s">
        <v>3697</v>
      </c>
      <c r="D78" s="596" t="s">
        <v>1627</v>
      </c>
      <c r="E78" s="603">
        <v>10</v>
      </c>
      <c r="F78" s="1004"/>
      <c r="G78" s="604">
        <f>E78*F78</f>
        <v>0</v>
      </c>
      <c r="H78" s="595"/>
      <c r="I78" s="605"/>
      <c r="J78" s="959" t="str">
        <f t="shared" si="3"/>
        <v>CHYBNÁ CENA</v>
      </c>
    </row>
    <row r="79" spans="1:10" ht="25.5">
      <c r="A79" s="600"/>
      <c r="B79" s="593"/>
      <c r="C79" s="595"/>
      <c r="D79" s="596"/>
      <c r="E79" s="597"/>
      <c r="F79" s="1004"/>
      <c r="G79" s="604"/>
      <c r="H79" s="595" t="s">
        <v>225</v>
      </c>
      <c r="I79" s="605"/>
      <c r="J79" s="959" t="str">
        <f t="shared" si="3"/>
        <v/>
      </c>
    </row>
    <row r="80" spans="1:10" ht="25.5">
      <c r="A80" s="600"/>
      <c r="B80" s="593"/>
      <c r="C80" s="595"/>
      <c r="D80" s="596"/>
      <c r="E80" s="597"/>
      <c r="F80" s="1004"/>
      <c r="G80" s="604"/>
      <c r="H80" s="595" t="s">
        <v>226</v>
      </c>
      <c r="I80" s="605"/>
      <c r="J80" s="959" t="str">
        <f t="shared" si="3"/>
        <v/>
      </c>
    </row>
    <row r="81" spans="1:10" ht="25.5">
      <c r="A81" s="600"/>
      <c r="B81" s="593"/>
      <c r="C81" s="595"/>
      <c r="D81" s="596"/>
      <c r="E81" s="597"/>
      <c r="F81" s="1004"/>
      <c r="G81" s="604"/>
      <c r="H81" s="595" t="s">
        <v>227</v>
      </c>
      <c r="I81" s="605"/>
      <c r="J81" s="959" t="str">
        <f t="shared" si="3"/>
        <v/>
      </c>
    </row>
    <row r="82" spans="1:10" ht="25.5">
      <c r="A82" s="600"/>
      <c r="B82" s="593"/>
      <c r="C82" s="595"/>
      <c r="D82" s="596"/>
      <c r="E82" s="597"/>
      <c r="F82" s="1004"/>
      <c r="G82" s="604"/>
      <c r="H82" s="595" t="s">
        <v>228</v>
      </c>
      <c r="I82" s="605"/>
      <c r="J82" s="959" t="str">
        <f t="shared" si="3"/>
        <v/>
      </c>
    </row>
    <row r="83" spans="1:10" ht="25.5">
      <c r="A83" s="600"/>
      <c r="B83" s="593"/>
      <c r="C83" s="595"/>
      <c r="D83" s="596"/>
      <c r="E83" s="597"/>
      <c r="F83" s="1004"/>
      <c r="G83" s="604"/>
      <c r="H83" s="595" t="s">
        <v>229</v>
      </c>
      <c r="I83" s="605"/>
      <c r="J83" s="959" t="str">
        <f t="shared" si="3"/>
        <v/>
      </c>
    </row>
    <row r="84" spans="1:10" ht="25.5">
      <c r="A84" s="600"/>
      <c r="B84" s="593"/>
      <c r="C84" s="595"/>
      <c r="D84" s="596"/>
      <c r="E84" s="597"/>
      <c r="F84" s="1004"/>
      <c r="G84" s="604"/>
      <c r="H84" s="595" t="s">
        <v>230</v>
      </c>
      <c r="I84" s="605"/>
      <c r="J84" s="959" t="str">
        <f t="shared" si="3"/>
        <v/>
      </c>
    </row>
    <row r="85" spans="1:10" ht="12.75">
      <c r="A85" s="600" t="s">
        <v>1132</v>
      </c>
      <c r="B85" s="593"/>
      <c r="C85" s="602" t="s">
        <v>3698</v>
      </c>
      <c r="D85" s="596" t="s">
        <v>1627</v>
      </c>
      <c r="E85" s="603">
        <v>4</v>
      </c>
      <c r="F85" s="1004"/>
      <c r="G85" s="604">
        <f>E85*F85</f>
        <v>0</v>
      </c>
      <c r="H85" s="595"/>
      <c r="I85" s="605"/>
      <c r="J85" s="959" t="str">
        <f t="shared" si="3"/>
        <v>CHYBNÁ CENA</v>
      </c>
    </row>
    <row r="86" spans="1:10" ht="25.5">
      <c r="A86" s="600"/>
      <c r="B86" s="593"/>
      <c r="C86" s="595"/>
      <c r="D86" s="596"/>
      <c r="E86" s="597"/>
      <c r="F86" s="1004"/>
      <c r="G86" s="604"/>
      <c r="H86" s="595" t="s">
        <v>226</v>
      </c>
      <c r="I86" s="605"/>
      <c r="J86" s="959" t="str">
        <f t="shared" si="3"/>
        <v/>
      </c>
    </row>
    <row r="87" spans="1:10" ht="25.5">
      <c r="A87" s="600"/>
      <c r="B87" s="593"/>
      <c r="C87" s="595"/>
      <c r="D87" s="596"/>
      <c r="E87" s="597"/>
      <c r="F87" s="1004"/>
      <c r="G87" s="604"/>
      <c r="H87" s="595" t="s">
        <v>229</v>
      </c>
      <c r="I87" s="605"/>
      <c r="J87" s="959" t="str">
        <f t="shared" si="3"/>
        <v/>
      </c>
    </row>
    <row r="88" spans="1:10" ht="12.75">
      <c r="A88" s="600" t="s">
        <v>1133</v>
      </c>
      <c r="B88" s="593"/>
      <c r="C88" s="602" t="s">
        <v>3699</v>
      </c>
      <c r="D88" s="596" t="s">
        <v>1627</v>
      </c>
      <c r="E88" s="603">
        <v>2</v>
      </c>
      <c r="F88" s="1004"/>
      <c r="G88" s="604">
        <f>E88*F88</f>
        <v>0</v>
      </c>
      <c r="H88" s="595"/>
      <c r="I88" s="605"/>
      <c r="J88" s="959" t="str">
        <f t="shared" si="3"/>
        <v>CHYBNÁ CENA</v>
      </c>
    </row>
    <row r="89" spans="1:10" ht="25.5">
      <c r="A89" s="600"/>
      <c r="B89" s="593"/>
      <c r="C89" s="595"/>
      <c r="D89" s="596"/>
      <c r="E89" s="597"/>
      <c r="F89" s="1004"/>
      <c r="G89" s="604"/>
      <c r="H89" s="595" t="s">
        <v>226</v>
      </c>
      <c r="I89" s="605"/>
      <c r="J89" s="959" t="str">
        <f t="shared" si="3"/>
        <v/>
      </c>
    </row>
    <row r="90" spans="1:10" ht="25.5">
      <c r="A90" s="600"/>
      <c r="B90" s="593"/>
      <c r="C90" s="595"/>
      <c r="D90" s="596"/>
      <c r="E90" s="597"/>
      <c r="F90" s="1004"/>
      <c r="G90" s="604"/>
      <c r="H90" s="595" t="s">
        <v>229</v>
      </c>
      <c r="I90" s="605"/>
      <c r="J90" s="959" t="str">
        <f t="shared" si="3"/>
        <v/>
      </c>
    </row>
    <row r="91" spans="1:10" ht="25.5">
      <c r="A91" s="600" t="s">
        <v>873</v>
      </c>
      <c r="B91" s="593"/>
      <c r="C91" s="595" t="s">
        <v>3700</v>
      </c>
      <c r="D91" s="596" t="s">
        <v>1627</v>
      </c>
      <c r="E91" s="603">
        <v>6</v>
      </c>
      <c r="F91" s="1004"/>
      <c r="G91" s="604">
        <f>E91*F91</f>
        <v>0</v>
      </c>
      <c r="H91" s="595"/>
      <c r="I91" s="605"/>
      <c r="J91" s="959" t="str">
        <f t="shared" si="3"/>
        <v>CHYBNÁ CENA</v>
      </c>
    </row>
    <row r="92" spans="1:10" ht="25.5">
      <c r="A92" s="600" t="s">
        <v>874</v>
      </c>
      <c r="B92" s="593"/>
      <c r="C92" s="595" t="s">
        <v>3701</v>
      </c>
      <c r="D92" s="596" t="s">
        <v>1627</v>
      </c>
      <c r="E92" s="603">
        <v>8</v>
      </c>
      <c r="F92" s="1004"/>
      <c r="G92" s="604">
        <f>E92*F92</f>
        <v>0</v>
      </c>
      <c r="H92" s="595"/>
      <c r="I92" s="605"/>
      <c r="J92" s="959" t="str">
        <f t="shared" si="3"/>
        <v>CHYBNÁ CENA</v>
      </c>
    </row>
    <row r="93" spans="1:10" ht="38.25">
      <c r="A93" s="600" t="s">
        <v>875</v>
      </c>
      <c r="B93" s="593"/>
      <c r="C93" s="595" t="s">
        <v>4478</v>
      </c>
      <c r="D93" s="596" t="s">
        <v>1627</v>
      </c>
      <c r="E93" s="603">
        <v>2</v>
      </c>
      <c r="F93" s="1004"/>
      <c r="G93" s="604">
        <f>E93*F93</f>
        <v>0</v>
      </c>
      <c r="H93" s="595"/>
      <c r="I93" s="605"/>
      <c r="J93" s="959" t="str">
        <f t="shared" si="3"/>
        <v>CHYBNÁ CENA</v>
      </c>
    </row>
    <row r="94" spans="1:10" ht="12.75">
      <c r="A94" s="600" t="s">
        <v>876</v>
      </c>
      <c r="B94" s="593"/>
      <c r="C94" s="595" t="s">
        <v>4479</v>
      </c>
      <c r="D94" s="596" t="s">
        <v>2637</v>
      </c>
      <c r="E94" s="603">
        <v>80</v>
      </c>
      <c r="F94" s="1004"/>
      <c r="G94" s="604">
        <f>E94*F94</f>
        <v>0</v>
      </c>
      <c r="H94" s="595"/>
      <c r="I94" s="605"/>
      <c r="J94" s="959" t="str">
        <f t="shared" si="3"/>
        <v>CHYBNÁ CENA</v>
      </c>
    </row>
    <row r="95" spans="1:10" ht="12.75">
      <c r="A95" s="600"/>
      <c r="B95" s="593"/>
      <c r="C95" s="595"/>
      <c r="D95" s="596"/>
      <c r="E95" s="597"/>
      <c r="F95" s="1004"/>
      <c r="G95" s="604"/>
      <c r="H95" s="595"/>
      <c r="I95" s="605"/>
      <c r="J95" s="959" t="str">
        <f t="shared" si="3"/>
        <v/>
      </c>
    </row>
    <row r="96" spans="1:10" ht="12.75">
      <c r="A96" s="592" t="s">
        <v>2374</v>
      </c>
      <c r="B96" s="593"/>
      <c r="C96" s="594" t="s">
        <v>2375</v>
      </c>
      <c r="D96" s="596"/>
      <c r="E96" s="597"/>
      <c r="F96" s="1004"/>
      <c r="G96" s="604"/>
      <c r="H96" s="595"/>
      <c r="I96" s="605"/>
      <c r="J96" s="959" t="str">
        <f t="shared" si="3"/>
        <v/>
      </c>
    </row>
    <row r="97" spans="1:10" ht="114.75">
      <c r="A97" s="600"/>
      <c r="B97" s="593"/>
      <c r="C97" s="595"/>
      <c r="D97" s="596"/>
      <c r="E97" s="597"/>
      <c r="F97" s="1004"/>
      <c r="G97" s="604"/>
      <c r="H97" s="595" t="s">
        <v>3114</v>
      </c>
      <c r="I97" s="605"/>
      <c r="J97" s="959" t="str">
        <f t="shared" si="3"/>
        <v/>
      </c>
    </row>
    <row r="98" spans="1:10" ht="12.75">
      <c r="A98" s="600" t="s">
        <v>3115</v>
      </c>
      <c r="B98" s="593"/>
      <c r="C98" s="609"/>
      <c r="D98" s="596"/>
      <c r="E98" s="597"/>
      <c r="F98" s="1004"/>
      <c r="G98" s="604"/>
      <c r="H98" s="595"/>
      <c r="I98" s="605"/>
      <c r="J98" s="959" t="str">
        <f t="shared" si="3"/>
        <v/>
      </c>
    </row>
    <row r="99" spans="1:10" ht="25.5">
      <c r="A99" s="600" t="s">
        <v>3117</v>
      </c>
      <c r="B99" s="593"/>
      <c r="C99" s="594" t="s">
        <v>3116</v>
      </c>
      <c r="D99" s="596"/>
      <c r="E99" s="597"/>
      <c r="F99" s="1004"/>
      <c r="G99" s="604"/>
      <c r="H99" s="595"/>
      <c r="I99" s="605"/>
      <c r="J99" s="959" t="str">
        <f t="shared" si="3"/>
        <v/>
      </c>
    </row>
    <row r="100" spans="1:10" ht="63.75">
      <c r="A100" s="600"/>
      <c r="B100" s="593"/>
      <c r="C100" s="602" t="s">
        <v>3702</v>
      </c>
      <c r="D100" s="596" t="s">
        <v>456</v>
      </c>
      <c r="E100" s="603">
        <v>51700</v>
      </c>
      <c r="F100" s="1004"/>
      <c r="G100" s="604">
        <f>E100*F100</f>
        <v>0</v>
      </c>
      <c r="H100" s="595" t="s">
        <v>2432</v>
      </c>
      <c r="I100" s="605"/>
      <c r="J100" s="959" t="str">
        <f t="shared" si="3"/>
        <v>CHYBNÁ CENA</v>
      </c>
    </row>
    <row r="101" spans="1:10" ht="12.75">
      <c r="A101" s="600" t="s">
        <v>1463</v>
      </c>
      <c r="B101" s="593"/>
      <c r="C101" s="609"/>
      <c r="D101" s="596"/>
      <c r="E101" s="603"/>
      <c r="F101" s="1004"/>
      <c r="G101" s="604"/>
      <c r="H101" s="595"/>
      <c r="I101" s="605"/>
      <c r="J101" s="959" t="str">
        <f t="shared" si="3"/>
        <v/>
      </c>
    </row>
    <row r="102" spans="1:10" ht="63.75">
      <c r="A102" s="600"/>
      <c r="B102" s="593"/>
      <c r="C102" s="602" t="s">
        <v>3703</v>
      </c>
      <c r="D102" s="596" t="s">
        <v>456</v>
      </c>
      <c r="E102" s="603">
        <v>130</v>
      </c>
      <c r="F102" s="1004"/>
      <c r="G102" s="604">
        <f>E102*F102</f>
        <v>0</v>
      </c>
      <c r="H102" s="595" t="s">
        <v>2432</v>
      </c>
      <c r="I102" s="605"/>
      <c r="J102" s="959" t="str">
        <f aca="true" t="shared" si="4" ref="J102:J133">IF((ISBLANK(D102)),"",IF(G102&lt;=0,"CHYBNÁ CENA",""))</f>
        <v>CHYBNÁ CENA</v>
      </c>
    </row>
    <row r="103" spans="1:10" ht="12.75">
      <c r="A103" s="600"/>
      <c r="B103" s="593"/>
      <c r="C103" s="602"/>
      <c r="D103" s="596"/>
      <c r="E103" s="603"/>
      <c r="F103" s="1004"/>
      <c r="G103" s="604"/>
      <c r="H103" s="595"/>
      <c r="I103" s="605"/>
      <c r="J103" s="959" t="str">
        <f t="shared" si="4"/>
        <v/>
      </c>
    </row>
    <row r="104" spans="1:10" ht="12.75">
      <c r="A104" s="600"/>
      <c r="B104" s="593"/>
      <c r="C104" s="602" t="s">
        <v>3704</v>
      </c>
      <c r="D104" s="596"/>
      <c r="E104" s="603"/>
      <c r="F104" s="1004"/>
      <c r="G104" s="604"/>
      <c r="H104" s="595"/>
      <c r="I104" s="605"/>
      <c r="J104" s="959" t="str">
        <f t="shared" si="4"/>
        <v/>
      </c>
    </row>
    <row r="105" spans="1:10" ht="12.75">
      <c r="A105" s="600"/>
      <c r="B105" s="593"/>
      <c r="C105" s="595"/>
      <c r="D105" s="596"/>
      <c r="E105" s="603"/>
      <c r="F105" s="1004"/>
      <c r="G105" s="604"/>
      <c r="H105" s="595"/>
      <c r="I105" s="605"/>
      <c r="J105" s="959" t="str">
        <f t="shared" si="4"/>
        <v/>
      </c>
    </row>
    <row r="106" spans="1:10" ht="12.75">
      <c r="A106" s="600"/>
      <c r="B106" s="593"/>
      <c r="C106" s="595"/>
      <c r="D106" s="596"/>
      <c r="E106" s="603"/>
      <c r="F106" s="1004"/>
      <c r="G106" s="604"/>
      <c r="H106" s="595"/>
      <c r="I106" s="605"/>
      <c r="J106" s="959" t="str">
        <f t="shared" si="4"/>
        <v/>
      </c>
    </row>
    <row r="107" spans="1:10" ht="12.75">
      <c r="A107" s="600"/>
      <c r="B107" s="593"/>
      <c r="C107" s="595"/>
      <c r="D107" s="596"/>
      <c r="E107" s="603"/>
      <c r="F107" s="1004"/>
      <c r="G107" s="604"/>
      <c r="H107" s="595"/>
      <c r="I107" s="605"/>
      <c r="J107" s="959" t="str">
        <f t="shared" si="4"/>
        <v/>
      </c>
    </row>
    <row r="108" spans="1:10" ht="12.75">
      <c r="A108" s="600" t="s">
        <v>2445</v>
      </c>
      <c r="B108" s="593"/>
      <c r="C108" s="594" t="s">
        <v>3705</v>
      </c>
      <c r="D108" s="596"/>
      <c r="E108" s="603"/>
      <c r="F108" s="1004"/>
      <c r="G108" s="604"/>
      <c r="H108" s="595"/>
      <c r="I108" s="605"/>
      <c r="J108" s="959" t="str">
        <f t="shared" si="4"/>
        <v/>
      </c>
    </row>
    <row r="109" spans="1:10" ht="12.75">
      <c r="A109" s="600" t="s">
        <v>2447</v>
      </c>
      <c r="B109" s="593"/>
      <c r="C109" s="602" t="s">
        <v>3706</v>
      </c>
      <c r="D109" s="596" t="s">
        <v>456</v>
      </c>
      <c r="E109" s="603">
        <v>66800</v>
      </c>
      <c r="F109" s="1004"/>
      <c r="G109" s="604">
        <f>E109*F109</f>
        <v>0</v>
      </c>
      <c r="H109" s="595"/>
      <c r="I109" s="605"/>
      <c r="J109" s="959" t="str">
        <f t="shared" si="4"/>
        <v>CHYBNÁ CENA</v>
      </c>
    </row>
    <row r="110" spans="1:10" ht="63.75">
      <c r="A110" s="600"/>
      <c r="B110" s="593"/>
      <c r="C110" s="595"/>
      <c r="D110" s="596"/>
      <c r="E110" s="603"/>
      <c r="F110" s="1004"/>
      <c r="G110" s="604"/>
      <c r="H110" s="595" t="s">
        <v>2432</v>
      </c>
      <c r="I110" s="605"/>
      <c r="J110" s="959" t="str">
        <f t="shared" si="4"/>
        <v/>
      </c>
    </row>
    <row r="111" spans="1:10" ht="12.75">
      <c r="A111" s="600" t="s">
        <v>4752</v>
      </c>
      <c r="B111" s="593"/>
      <c r="C111" s="602" t="s">
        <v>3707</v>
      </c>
      <c r="D111" s="596" t="s">
        <v>456</v>
      </c>
      <c r="E111" s="603">
        <v>140</v>
      </c>
      <c r="F111" s="1004"/>
      <c r="G111" s="604">
        <f>E111*F111</f>
        <v>0</v>
      </c>
      <c r="H111" s="595"/>
      <c r="I111" s="605"/>
      <c r="J111" s="959" t="str">
        <f t="shared" si="4"/>
        <v>CHYBNÁ CENA</v>
      </c>
    </row>
    <row r="112" spans="1:10" ht="12.75">
      <c r="A112" s="600"/>
      <c r="B112" s="593"/>
      <c r="C112" s="595"/>
      <c r="D112" s="596"/>
      <c r="E112" s="603"/>
      <c r="F112" s="1004"/>
      <c r="G112" s="604"/>
      <c r="H112" s="595"/>
      <c r="I112" s="605"/>
      <c r="J112" s="959" t="str">
        <f t="shared" si="4"/>
        <v/>
      </c>
    </row>
    <row r="113" spans="1:10" ht="38.25">
      <c r="A113" s="600" t="s">
        <v>4755</v>
      </c>
      <c r="B113" s="593"/>
      <c r="C113" s="602" t="s">
        <v>3708</v>
      </c>
      <c r="D113" s="610" t="s">
        <v>2637</v>
      </c>
      <c r="E113" s="603">
        <v>1</v>
      </c>
      <c r="F113" s="1004"/>
      <c r="G113" s="604">
        <f>E113*F113</f>
        <v>0</v>
      </c>
      <c r="H113" s="595"/>
      <c r="I113" s="605"/>
      <c r="J113" s="959" t="str">
        <f t="shared" si="4"/>
        <v>CHYBNÁ CENA</v>
      </c>
    </row>
    <row r="114" spans="1:10" ht="12.75">
      <c r="A114" s="600"/>
      <c r="B114" s="593"/>
      <c r="C114" s="602"/>
      <c r="D114" s="596"/>
      <c r="E114" s="603"/>
      <c r="F114" s="1004"/>
      <c r="G114" s="604"/>
      <c r="H114" s="595"/>
      <c r="I114" s="605"/>
      <c r="J114" s="959" t="str">
        <f t="shared" si="4"/>
        <v/>
      </c>
    </row>
    <row r="115" spans="1:10" ht="38.25">
      <c r="A115" s="600" t="s">
        <v>4757</v>
      </c>
      <c r="B115" s="593"/>
      <c r="C115" s="602" t="s">
        <v>3709</v>
      </c>
      <c r="D115" s="610" t="s">
        <v>2637</v>
      </c>
      <c r="E115" s="603">
        <v>2</v>
      </c>
      <c r="F115" s="1004"/>
      <c r="G115" s="604">
        <f>E115*F115</f>
        <v>0</v>
      </c>
      <c r="H115" s="595"/>
      <c r="I115" s="605"/>
      <c r="J115" s="959" t="str">
        <f t="shared" si="4"/>
        <v>CHYBNÁ CENA</v>
      </c>
    </row>
    <row r="116" spans="1:10" ht="12.75">
      <c r="A116" s="600"/>
      <c r="B116" s="593"/>
      <c r="C116" s="602"/>
      <c r="D116" s="596"/>
      <c r="E116" s="603"/>
      <c r="F116" s="1004"/>
      <c r="G116" s="604"/>
      <c r="H116" s="595"/>
      <c r="I116" s="605"/>
      <c r="J116" s="959" t="str">
        <f t="shared" si="4"/>
        <v/>
      </c>
    </row>
    <row r="117" spans="1:10" ht="38.25">
      <c r="A117" s="600" t="s">
        <v>4759</v>
      </c>
      <c r="B117" s="593"/>
      <c r="C117" s="602" t="s">
        <v>3710</v>
      </c>
      <c r="D117" s="610" t="s">
        <v>2637</v>
      </c>
      <c r="E117" s="603">
        <v>2</v>
      </c>
      <c r="F117" s="1004"/>
      <c r="G117" s="604">
        <f>E117*F117</f>
        <v>0</v>
      </c>
      <c r="H117" s="595"/>
      <c r="I117" s="605"/>
      <c r="J117" s="959" t="str">
        <f t="shared" si="4"/>
        <v>CHYBNÁ CENA</v>
      </c>
    </row>
    <row r="118" spans="1:10" ht="12.75">
      <c r="A118" s="600"/>
      <c r="B118" s="593"/>
      <c r="C118" s="595"/>
      <c r="D118" s="596"/>
      <c r="E118" s="603"/>
      <c r="F118" s="1004"/>
      <c r="G118" s="604"/>
      <c r="H118" s="595"/>
      <c r="I118" s="605"/>
      <c r="J118" s="959" t="str">
        <f t="shared" si="4"/>
        <v/>
      </c>
    </row>
    <row r="119" spans="1:10" ht="38.25">
      <c r="A119" s="600" t="s">
        <v>4761</v>
      </c>
      <c r="B119" s="593"/>
      <c r="C119" s="602" t="s">
        <v>3711</v>
      </c>
      <c r="D119" s="610" t="s">
        <v>2637</v>
      </c>
      <c r="E119" s="603">
        <v>1</v>
      </c>
      <c r="F119" s="1004"/>
      <c r="G119" s="604">
        <f>E119*F119</f>
        <v>0</v>
      </c>
      <c r="H119" s="595"/>
      <c r="I119" s="605"/>
      <c r="J119" s="959" t="str">
        <f t="shared" si="4"/>
        <v>CHYBNÁ CENA</v>
      </c>
    </row>
    <row r="120" spans="1:10" ht="12.75">
      <c r="A120" s="600"/>
      <c r="B120" s="593"/>
      <c r="C120" s="595"/>
      <c r="D120" s="596"/>
      <c r="E120" s="603"/>
      <c r="F120" s="1004"/>
      <c r="G120" s="604"/>
      <c r="H120" s="595"/>
      <c r="I120" s="605"/>
      <c r="J120" s="959" t="str">
        <f t="shared" si="4"/>
        <v/>
      </c>
    </row>
    <row r="121" spans="1:10" ht="12.75">
      <c r="A121" s="600" t="s">
        <v>4764</v>
      </c>
      <c r="B121" s="593"/>
      <c r="C121" s="595" t="s">
        <v>3712</v>
      </c>
      <c r="D121" s="596" t="s">
        <v>456</v>
      </c>
      <c r="E121" s="603">
        <v>1200</v>
      </c>
      <c r="F121" s="1004"/>
      <c r="G121" s="604">
        <f>E121*F121</f>
        <v>0</v>
      </c>
      <c r="H121" s="595"/>
      <c r="I121" s="605"/>
      <c r="J121" s="959" t="str">
        <f t="shared" si="4"/>
        <v>CHYBNÁ CENA</v>
      </c>
    </row>
    <row r="122" spans="1:10" ht="12.75">
      <c r="A122" s="600"/>
      <c r="B122" s="593"/>
      <c r="C122" s="595"/>
      <c r="D122" s="596"/>
      <c r="E122" s="603"/>
      <c r="F122" s="1004"/>
      <c r="G122" s="604"/>
      <c r="H122" s="595"/>
      <c r="I122" s="605"/>
      <c r="J122" s="959" t="str">
        <f t="shared" si="4"/>
        <v/>
      </c>
    </row>
    <row r="123" spans="1:10" ht="25.5">
      <c r="A123" s="600" t="s">
        <v>4766</v>
      </c>
      <c r="B123" s="593"/>
      <c r="C123" s="595" t="s">
        <v>3713</v>
      </c>
      <c r="D123" s="596" t="s">
        <v>456</v>
      </c>
      <c r="E123" s="603">
        <v>350</v>
      </c>
      <c r="F123" s="1004"/>
      <c r="G123" s="604">
        <f>E123*F123</f>
        <v>0</v>
      </c>
      <c r="H123" s="595"/>
      <c r="I123" s="605"/>
      <c r="J123" s="959" t="str">
        <f t="shared" si="4"/>
        <v>CHYBNÁ CENA</v>
      </c>
    </row>
    <row r="124" spans="1:10" ht="12.75">
      <c r="A124" s="600"/>
      <c r="B124" s="593"/>
      <c r="C124" s="595"/>
      <c r="D124" s="596"/>
      <c r="E124" s="603"/>
      <c r="F124" s="1004"/>
      <c r="G124" s="604"/>
      <c r="H124" s="595"/>
      <c r="I124" s="605"/>
      <c r="J124" s="959" t="str">
        <f t="shared" si="4"/>
        <v/>
      </c>
    </row>
    <row r="125" spans="1:10" ht="12.75">
      <c r="A125" s="600" t="s">
        <v>2865</v>
      </c>
      <c r="B125" s="593"/>
      <c r="C125" s="594" t="s">
        <v>3714</v>
      </c>
      <c r="D125" s="596"/>
      <c r="E125" s="603"/>
      <c r="F125" s="1004"/>
      <c r="G125" s="604"/>
      <c r="H125" s="595"/>
      <c r="I125" s="605"/>
      <c r="J125" s="959" t="str">
        <f t="shared" si="4"/>
        <v/>
      </c>
    </row>
    <row r="126" spans="1:10" ht="12.75">
      <c r="A126" s="600" t="s">
        <v>2867</v>
      </c>
      <c r="B126" s="593"/>
      <c r="C126" s="595" t="s">
        <v>2878</v>
      </c>
      <c r="D126" s="596" t="s">
        <v>456</v>
      </c>
      <c r="E126" s="603">
        <v>12</v>
      </c>
      <c r="F126" s="1004"/>
      <c r="G126" s="604">
        <f>E126*F126</f>
        <v>0</v>
      </c>
      <c r="H126" s="595"/>
      <c r="I126" s="605"/>
      <c r="J126" s="959" t="str">
        <f t="shared" si="4"/>
        <v>CHYBNÁ CENA</v>
      </c>
    </row>
    <row r="127" spans="1:10" ht="12.75">
      <c r="A127" s="611" t="s">
        <v>3280</v>
      </c>
      <c r="B127" s="593"/>
      <c r="C127" s="602" t="s">
        <v>3715</v>
      </c>
      <c r="D127" s="596" t="s">
        <v>456</v>
      </c>
      <c r="E127" s="603">
        <v>36</v>
      </c>
      <c r="F127" s="1004"/>
      <c r="G127" s="604">
        <f>E127*F127</f>
        <v>0</v>
      </c>
      <c r="H127" s="595"/>
      <c r="I127" s="605"/>
      <c r="J127" s="959" t="str">
        <f t="shared" si="4"/>
        <v>CHYBNÁ CENA</v>
      </c>
    </row>
    <row r="128" spans="1:10" ht="12.75">
      <c r="A128" s="600"/>
      <c r="B128" s="593"/>
      <c r="C128" s="595"/>
      <c r="D128" s="596"/>
      <c r="E128" s="603"/>
      <c r="F128" s="1004"/>
      <c r="G128" s="604"/>
      <c r="H128" s="595"/>
      <c r="I128" s="605"/>
      <c r="J128" s="959" t="str">
        <f t="shared" si="4"/>
        <v/>
      </c>
    </row>
    <row r="129" spans="1:10" ht="12.75">
      <c r="A129" s="600" t="s">
        <v>2869</v>
      </c>
      <c r="B129" s="593"/>
      <c r="C129" s="594" t="s">
        <v>984</v>
      </c>
      <c r="D129" s="596"/>
      <c r="E129" s="603"/>
      <c r="F129" s="1004"/>
      <c r="G129" s="604"/>
      <c r="H129" s="595"/>
      <c r="I129" s="605"/>
      <c r="J129" s="959" t="str">
        <f t="shared" si="4"/>
        <v/>
      </c>
    </row>
    <row r="130" spans="1:10" ht="25.5">
      <c r="A130" s="600" t="s">
        <v>2871</v>
      </c>
      <c r="B130" s="593"/>
      <c r="C130" s="595" t="s">
        <v>994</v>
      </c>
      <c r="D130" s="596" t="s">
        <v>456</v>
      </c>
      <c r="E130" s="603">
        <v>32</v>
      </c>
      <c r="F130" s="1004"/>
      <c r="G130" s="604">
        <f>E130*F130</f>
        <v>0</v>
      </c>
      <c r="H130" s="595"/>
      <c r="I130" s="605"/>
      <c r="J130" s="959" t="str">
        <f t="shared" si="4"/>
        <v>CHYBNÁ CENA</v>
      </c>
    </row>
    <row r="131" spans="1:10" ht="25.5">
      <c r="A131" s="600"/>
      <c r="B131" s="593"/>
      <c r="C131" s="595"/>
      <c r="D131" s="596"/>
      <c r="E131" s="597"/>
      <c r="F131" s="1004"/>
      <c r="G131" s="604"/>
      <c r="H131" s="595" t="s">
        <v>987</v>
      </c>
      <c r="I131" s="605"/>
      <c r="J131" s="959" t="str">
        <f t="shared" si="4"/>
        <v/>
      </c>
    </row>
    <row r="132" spans="1:10" ht="25.5">
      <c r="A132" s="600"/>
      <c r="B132" s="593"/>
      <c r="C132" s="595"/>
      <c r="D132" s="596"/>
      <c r="E132" s="597"/>
      <c r="F132" s="1004"/>
      <c r="G132" s="604"/>
      <c r="H132" s="595" t="s">
        <v>988</v>
      </c>
      <c r="I132" s="605"/>
      <c r="J132" s="959" t="str">
        <f t="shared" si="4"/>
        <v/>
      </c>
    </row>
    <row r="133" spans="1:10" ht="25.5">
      <c r="A133" s="600"/>
      <c r="B133" s="593"/>
      <c r="C133" s="595"/>
      <c r="D133" s="596"/>
      <c r="E133" s="597"/>
      <c r="F133" s="1004"/>
      <c r="G133" s="604"/>
      <c r="H133" s="595" t="s">
        <v>989</v>
      </c>
      <c r="I133" s="605"/>
      <c r="J133" s="959" t="str">
        <f t="shared" si="4"/>
        <v/>
      </c>
    </row>
    <row r="134" spans="1:10" ht="25.5">
      <c r="A134" s="600"/>
      <c r="B134" s="593"/>
      <c r="C134" s="595"/>
      <c r="D134" s="596"/>
      <c r="E134" s="597"/>
      <c r="F134" s="1004"/>
      <c r="G134" s="604"/>
      <c r="H134" s="595" t="s">
        <v>990</v>
      </c>
      <c r="I134" s="605"/>
      <c r="J134" s="959" t="str">
        <f aca="true" t="shared" si="5" ref="J134:J165">IF((ISBLANK(D134)),"",IF(G134&lt;=0,"CHYBNÁ CENA",""))</f>
        <v/>
      </c>
    </row>
    <row r="135" spans="1:10" ht="25.5">
      <c r="A135" s="600"/>
      <c r="B135" s="593"/>
      <c r="C135" s="595"/>
      <c r="D135" s="596"/>
      <c r="E135" s="597"/>
      <c r="F135" s="1004"/>
      <c r="G135" s="604"/>
      <c r="H135" s="595" t="s">
        <v>991</v>
      </c>
      <c r="I135" s="605"/>
      <c r="J135" s="959" t="str">
        <f t="shared" si="5"/>
        <v/>
      </c>
    </row>
    <row r="136" spans="1:10" ht="25.5">
      <c r="A136" s="600"/>
      <c r="B136" s="593"/>
      <c r="C136" s="595"/>
      <c r="D136" s="596"/>
      <c r="E136" s="597"/>
      <c r="F136" s="1004"/>
      <c r="G136" s="604"/>
      <c r="H136" s="595" t="s">
        <v>992</v>
      </c>
      <c r="I136" s="605"/>
      <c r="J136" s="959" t="str">
        <f t="shared" si="5"/>
        <v/>
      </c>
    </row>
    <row r="137" spans="1:10" ht="25.5">
      <c r="A137" s="600" t="s">
        <v>2873</v>
      </c>
      <c r="B137" s="593"/>
      <c r="C137" s="602" t="s">
        <v>996</v>
      </c>
      <c r="D137" s="596" t="s">
        <v>456</v>
      </c>
      <c r="E137" s="603">
        <v>224</v>
      </c>
      <c r="F137" s="1004"/>
      <c r="G137" s="604">
        <f>E137*F137</f>
        <v>0</v>
      </c>
      <c r="H137" s="595"/>
      <c r="I137" s="605"/>
      <c r="J137" s="959" t="str">
        <f t="shared" si="5"/>
        <v>CHYBNÁ CENA</v>
      </c>
    </row>
    <row r="138" spans="1:10" ht="12.75">
      <c r="A138" s="600"/>
      <c r="B138" s="593"/>
      <c r="C138" s="595"/>
      <c r="D138" s="596"/>
      <c r="E138" s="603"/>
      <c r="F138" s="1004"/>
      <c r="G138" s="604"/>
      <c r="H138" s="595"/>
      <c r="I138" s="605"/>
      <c r="J138" s="959" t="str">
        <f t="shared" si="5"/>
        <v/>
      </c>
    </row>
    <row r="139" spans="1:10" ht="25.5">
      <c r="A139" s="600" t="s">
        <v>2875</v>
      </c>
      <c r="B139" s="593"/>
      <c r="C139" s="602" t="s">
        <v>998</v>
      </c>
      <c r="D139" s="596" t="s">
        <v>456</v>
      </c>
      <c r="E139" s="603">
        <v>314</v>
      </c>
      <c r="F139" s="1004"/>
      <c r="G139" s="604">
        <f>E139*F139</f>
        <v>0</v>
      </c>
      <c r="H139" s="595"/>
      <c r="I139" s="605"/>
      <c r="J139" s="959" t="str">
        <f t="shared" si="5"/>
        <v>CHYBNÁ CENA</v>
      </c>
    </row>
    <row r="140" spans="1:10" ht="12.75">
      <c r="A140" s="600"/>
      <c r="B140" s="593"/>
      <c r="C140" s="595"/>
      <c r="D140" s="596"/>
      <c r="E140" s="603"/>
      <c r="F140" s="1004"/>
      <c r="G140" s="604"/>
      <c r="H140" s="595"/>
      <c r="I140" s="605"/>
      <c r="J140" s="959" t="str">
        <f t="shared" si="5"/>
        <v/>
      </c>
    </row>
    <row r="141" spans="1:10" ht="51">
      <c r="A141" s="600" t="s">
        <v>2877</v>
      </c>
      <c r="B141" s="593"/>
      <c r="C141" s="602" t="s">
        <v>1006</v>
      </c>
      <c r="D141" s="610" t="s">
        <v>2637</v>
      </c>
      <c r="E141" s="603">
        <v>14</v>
      </c>
      <c r="F141" s="1004"/>
      <c r="G141" s="604">
        <f>E141*F141</f>
        <v>0</v>
      </c>
      <c r="H141" s="595"/>
      <c r="I141" s="605"/>
      <c r="J141" s="959" t="str">
        <f t="shared" si="5"/>
        <v>CHYBNÁ CENA</v>
      </c>
    </row>
    <row r="142" spans="1:10" ht="12.75">
      <c r="A142" s="600"/>
      <c r="B142" s="593"/>
      <c r="C142" s="595"/>
      <c r="D142" s="596"/>
      <c r="E142" s="603"/>
      <c r="F142" s="1004"/>
      <c r="G142" s="604"/>
      <c r="H142" s="595"/>
      <c r="I142" s="605"/>
      <c r="J142" s="959" t="str">
        <f t="shared" si="5"/>
        <v/>
      </c>
    </row>
    <row r="143" spans="1:10" ht="12.75">
      <c r="A143" s="600" t="s">
        <v>2879</v>
      </c>
      <c r="B143" s="593"/>
      <c r="C143" s="602" t="s">
        <v>1008</v>
      </c>
      <c r="D143" s="596" t="s">
        <v>456</v>
      </c>
      <c r="E143" s="603">
        <v>22</v>
      </c>
      <c r="F143" s="1004"/>
      <c r="G143" s="604">
        <f>E143*F143</f>
        <v>0</v>
      </c>
      <c r="H143" s="595"/>
      <c r="I143" s="605"/>
      <c r="J143" s="959" t="str">
        <f t="shared" si="5"/>
        <v>CHYBNÁ CENA</v>
      </c>
    </row>
    <row r="144" spans="1:10" ht="12.75">
      <c r="A144" s="600"/>
      <c r="B144" s="593"/>
      <c r="C144" s="595"/>
      <c r="D144" s="596"/>
      <c r="E144" s="603"/>
      <c r="F144" s="1004"/>
      <c r="G144" s="604"/>
      <c r="H144" s="595"/>
      <c r="I144" s="605"/>
      <c r="J144" s="959" t="str">
        <f t="shared" si="5"/>
        <v/>
      </c>
    </row>
    <row r="145" spans="1:10" ht="12.75">
      <c r="A145" s="600" t="s">
        <v>2881</v>
      </c>
      <c r="B145" s="593"/>
      <c r="C145" s="602" t="s">
        <v>1010</v>
      </c>
      <c r="D145" s="596" t="s">
        <v>456</v>
      </c>
      <c r="E145" s="603">
        <v>160</v>
      </c>
      <c r="F145" s="1004"/>
      <c r="G145" s="604">
        <f>E145*F145</f>
        <v>0</v>
      </c>
      <c r="H145" s="595"/>
      <c r="I145" s="605"/>
      <c r="J145" s="959" t="str">
        <f t="shared" si="5"/>
        <v>CHYBNÁ CENA</v>
      </c>
    </row>
    <row r="146" spans="1:10" ht="12.75">
      <c r="A146" s="600"/>
      <c r="B146" s="593"/>
      <c r="C146" s="595"/>
      <c r="D146" s="596"/>
      <c r="E146" s="603"/>
      <c r="F146" s="1004"/>
      <c r="G146" s="604"/>
      <c r="H146" s="595"/>
      <c r="I146" s="605"/>
      <c r="J146" s="959" t="str">
        <f t="shared" si="5"/>
        <v/>
      </c>
    </row>
    <row r="147" spans="1:10" ht="12.75">
      <c r="A147" s="600" t="s">
        <v>981</v>
      </c>
      <c r="B147" s="593"/>
      <c r="C147" s="602" t="s">
        <v>3716</v>
      </c>
      <c r="D147" s="596" t="s">
        <v>456</v>
      </c>
      <c r="E147" s="603">
        <v>338</v>
      </c>
      <c r="F147" s="1004"/>
      <c r="G147" s="604">
        <f>E147*F147</f>
        <v>0</v>
      </c>
      <c r="H147" s="595"/>
      <c r="I147" s="605"/>
      <c r="J147" s="959" t="str">
        <f t="shared" si="5"/>
        <v>CHYBNÁ CENA</v>
      </c>
    </row>
    <row r="148" spans="1:10" ht="12.75">
      <c r="A148" s="600" t="s">
        <v>983</v>
      </c>
      <c r="B148" s="593"/>
      <c r="C148" s="594"/>
      <c r="D148" s="596"/>
      <c r="E148" s="597"/>
      <c r="F148" s="1004"/>
      <c r="G148" s="604"/>
      <c r="H148" s="595"/>
      <c r="I148" s="605"/>
      <c r="J148" s="959" t="str">
        <f t="shared" si="5"/>
        <v/>
      </c>
    </row>
    <row r="149" spans="1:10" ht="12.75">
      <c r="A149" s="600" t="s">
        <v>985</v>
      </c>
      <c r="B149" s="593"/>
      <c r="C149" s="602" t="s">
        <v>3717</v>
      </c>
      <c r="D149" s="596" t="s">
        <v>456</v>
      </c>
      <c r="E149" s="603">
        <v>400</v>
      </c>
      <c r="F149" s="1004"/>
      <c r="G149" s="604">
        <f aca="true" t="shared" si="6" ref="G149:G155">E149*F149</f>
        <v>0</v>
      </c>
      <c r="H149" s="595"/>
      <c r="I149" s="605"/>
      <c r="J149" s="959" t="str">
        <f t="shared" si="5"/>
        <v>CHYBNÁ CENA</v>
      </c>
    </row>
    <row r="150" spans="1:10" ht="12.75">
      <c r="A150" s="600" t="s">
        <v>993</v>
      </c>
      <c r="B150" s="593"/>
      <c r="C150" s="602" t="s">
        <v>1265</v>
      </c>
      <c r="D150" s="596" t="s">
        <v>456</v>
      </c>
      <c r="E150" s="603">
        <v>600</v>
      </c>
      <c r="F150" s="1004"/>
      <c r="G150" s="604">
        <f t="shared" si="6"/>
        <v>0</v>
      </c>
      <c r="H150" s="595"/>
      <c r="I150" s="605"/>
      <c r="J150" s="959" t="str">
        <f t="shared" si="5"/>
        <v>CHYBNÁ CENA</v>
      </c>
    </row>
    <row r="151" spans="1:10" ht="12.75">
      <c r="A151" s="600" t="s">
        <v>995</v>
      </c>
      <c r="B151" s="593"/>
      <c r="C151" s="595" t="s">
        <v>1014</v>
      </c>
      <c r="D151" s="596" t="s">
        <v>456</v>
      </c>
      <c r="E151" s="603">
        <v>120</v>
      </c>
      <c r="F151" s="1004"/>
      <c r="G151" s="604">
        <f t="shared" si="6"/>
        <v>0</v>
      </c>
      <c r="H151" s="595"/>
      <c r="I151" s="605"/>
      <c r="J151" s="959" t="str">
        <f t="shared" si="5"/>
        <v>CHYBNÁ CENA</v>
      </c>
    </row>
    <row r="152" spans="1:10" ht="12.75">
      <c r="A152" s="600" t="s">
        <v>997</v>
      </c>
      <c r="B152" s="593"/>
      <c r="C152" s="595" t="s">
        <v>1017</v>
      </c>
      <c r="D152" s="596" t="s">
        <v>456</v>
      </c>
      <c r="E152" s="603">
        <v>180</v>
      </c>
      <c r="F152" s="1004"/>
      <c r="G152" s="604">
        <f t="shared" si="6"/>
        <v>0</v>
      </c>
      <c r="H152" s="595"/>
      <c r="I152" s="605"/>
      <c r="J152" s="959" t="str">
        <f t="shared" si="5"/>
        <v>CHYBNÁ CENA</v>
      </c>
    </row>
    <row r="153" spans="1:10" ht="12.75">
      <c r="A153" s="600" t="s">
        <v>999</v>
      </c>
      <c r="B153" s="593"/>
      <c r="C153" s="595" t="s">
        <v>1019</v>
      </c>
      <c r="D153" s="596" t="s">
        <v>456</v>
      </c>
      <c r="E153" s="603">
        <v>66</v>
      </c>
      <c r="F153" s="1004"/>
      <c r="G153" s="604">
        <f t="shared" si="6"/>
        <v>0</v>
      </c>
      <c r="H153" s="595"/>
      <c r="I153" s="605"/>
      <c r="J153" s="959" t="str">
        <f t="shared" si="5"/>
        <v>CHYBNÁ CENA</v>
      </c>
    </row>
    <row r="154" spans="1:10" ht="25.5">
      <c r="A154" s="612" t="s">
        <v>1001</v>
      </c>
      <c r="B154" s="613"/>
      <c r="C154" s="614" t="s">
        <v>1266</v>
      </c>
      <c r="D154" s="615" t="s">
        <v>456</v>
      </c>
      <c r="E154" s="616">
        <v>36</v>
      </c>
      <c r="F154" s="1004"/>
      <c r="G154" s="604">
        <f t="shared" si="6"/>
        <v>0</v>
      </c>
      <c r="H154" s="614"/>
      <c r="I154" s="605"/>
      <c r="J154" s="959" t="str">
        <f t="shared" si="5"/>
        <v>CHYBNÁ CENA</v>
      </c>
    </row>
    <row r="155" spans="1:10" ht="25.5">
      <c r="A155" s="612" t="s">
        <v>1003</v>
      </c>
      <c r="B155" s="613"/>
      <c r="C155" s="614" t="s">
        <v>1267</v>
      </c>
      <c r="D155" s="615" t="s">
        <v>456</v>
      </c>
      <c r="E155" s="1000">
        <v>482</v>
      </c>
      <c r="F155" s="1004"/>
      <c r="G155" s="604">
        <f t="shared" si="6"/>
        <v>0</v>
      </c>
      <c r="H155" s="614"/>
      <c r="I155" s="605"/>
      <c r="J155" s="959" t="str">
        <f t="shared" si="5"/>
        <v>CHYBNÁ CENA</v>
      </c>
    </row>
    <row r="156" spans="1:10" ht="12.75">
      <c r="A156" s="592" t="s">
        <v>792</v>
      </c>
      <c r="B156" s="593"/>
      <c r="C156" s="594" t="s">
        <v>793</v>
      </c>
      <c r="D156" s="596"/>
      <c r="E156" s="597"/>
      <c r="F156" s="1004"/>
      <c r="G156" s="604"/>
      <c r="H156" s="595"/>
      <c r="I156" s="605"/>
      <c r="J156" s="959" t="str">
        <f t="shared" si="5"/>
        <v/>
      </c>
    </row>
    <row r="157" spans="1:10" ht="25.5">
      <c r="A157" s="600" t="s">
        <v>794</v>
      </c>
      <c r="B157" s="593"/>
      <c r="C157" s="595" t="s">
        <v>795</v>
      </c>
      <c r="D157" s="596" t="s">
        <v>1627</v>
      </c>
      <c r="E157" s="603">
        <v>1</v>
      </c>
      <c r="F157" s="1004"/>
      <c r="G157" s="604">
        <f>E157*F157</f>
        <v>0</v>
      </c>
      <c r="H157" s="595"/>
      <c r="I157" s="605"/>
      <c r="J157" s="959" t="str">
        <f t="shared" si="5"/>
        <v>CHYBNÁ CENA</v>
      </c>
    </row>
    <row r="158" spans="1:10" ht="12.75">
      <c r="A158" s="600" t="s">
        <v>796</v>
      </c>
      <c r="B158" s="593"/>
      <c r="C158" s="595" t="s">
        <v>797</v>
      </c>
      <c r="D158" s="596" t="s">
        <v>1627</v>
      </c>
      <c r="E158" s="603">
        <v>1</v>
      </c>
      <c r="F158" s="1004"/>
      <c r="G158" s="604">
        <f>E158*F158</f>
        <v>0</v>
      </c>
      <c r="H158" s="595"/>
      <c r="I158" s="605"/>
      <c r="J158" s="959" t="str">
        <f t="shared" si="5"/>
        <v>CHYBNÁ CENA</v>
      </c>
    </row>
    <row r="159" spans="1:10" ht="12.75">
      <c r="A159" s="600" t="s">
        <v>798</v>
      </c>
      <c r="B159" s="593"/>
      <c r="C159" s="602" t="s">
        <v>1268</v>
      </c>
      <c r="D159" s="596" t="s">
        <v>1627</v>
      </c>
      <c r="E159" s="603">
        <v>1</v>
      </c>
      <c r="F159" s="1004"/>
      <c r="G159" s="604">
        <f>E159*F159</f>
        <v>0</v>
      </c>
      <c r="H159" s="595"/>
      <c r="I159" s="605"/>
      <c r="J159" s="959" t="str">
        <f t="shared" si="5"/>
        <v>CHYBNÁ CENA</v>
      </c>
    </row>
    <row r="160" spans="1:10" ht="12.75">
      <c r="A160" s="600" t="s">
        <v>800</v>
      </c>
      <c r="B160" s="593"/>
      <c r="C160" s="602" t="s">
        <v>1269</v>
      </c>
      <c r="D160" s="596" t="s">
        <v>1627</v>
      </c>
      <c r="E160" s="603">
        <v>1</v>
      </c>
      <c r="F160" s="1004"/>
      <c r="G160" s="604">
        <f>E160*F160</f>
        <v>0</v>
      </c>
      <c r="H160" s="595"/>
      <c r="I160" s="605"/>
      <c r="J160" s="959" t="str">
        <f t="shared" si="5"/>
        <v>CHYBNÁ CENA</v>
      </c>
    </row>
    <row r="161" spans="1:10" ht="12.75">
      <c r="A161" s="600" t="s">
        <v>802</v>
      </c>
      <c r="B161" s="593"/>
      <c r="C161" s="595" t="s">
        <v>803</v>
      </c>
      <c r="D161" s="596" t="s">
        <v>1627</v>
      </c>
      <c r="E161" s="603">
        <v>1</v>
      </c>
      <c r="F161" s="1004"/>
      <c r="G161" s="604">
        <f>E161*F161</f>
        <v>0</v>
      </c>
      <c r="H161" s="595"/>
      <c r="I161" s="605"/>
      <c r="J161" s="959" t="str">
        <f t="shared" si="5"/>
        <v>CHYBNÁ CENA</v>
      </c>
    </row>
    <row r="162" spans="1:10" ht="12.75">
      <c r="A162" s="600"/>
      <c r="B162" s="593"/>
      <c r="C162" s="595"/>
      <c r="D162" s="596"/>
      <c r="E162" s="597"/>
      <c r="F162" s="1004"/>
      <c r="G162" s="604"/>
      <c r="H162" s="595"/>
      <c r="I162" s="605"/>
      <c r="J162" s="959" t="str">
        <f t="shared" si="5"/>
        <v/>
      </c>
    </row>
    <row r="163" spans="1:10" ht="12.75">
      <c r="A163" s="592" t="s">
        <v>812</v>
      </c>
      <c r="B163" s="593"/>
      <c r="C163" s="594" t="s">
        <v>460</v>
      </c>
      <c r="D163" s="596"/>
      <c r="E163" s="597"/>
      <c r="F163" s="1004"/>
      <c r="G163" s="604"/>
      <c r="H163" s="595"/>
      <c r="I163" s="605"/>
      <c r="J163" s="959" t="str">
        <f t="shared" si="5"/>
        <v/>
      </c>
    </row>
    <row r="164" spans="1:10" ht="12.75">
      <c r="A164" s="600" t="s">
        <v>813</v>
      </c>
      <c r="B164" s="593"/>
      <c r="C164" s="595"/>
      <c r="D164" s="596"/>
      <c r="E164" s="603"/>
      <c r="F164" s="1004"/>
      <c r="G164" s="604"/>
      <c r="H164" s="595"/>
      <c r="I164" s="605"/>
      <c r="J164" s="959" t="str">
        <f t="shared" si="5"/>
        <v/>
      </c>
    </row>
    <row r="165" spans="1:10" ht="12.75">
      <c r="A165" s="600" t="s">
        <v>821</v>
      </c>
      <c r="B165" s="596" t="s">
        <v>3097</v>
      </c>
      <c r="C165" s="595" t="s">
        <v>822</v>
      </c>
      <c r="D165" s="596" t="s">
        <v>1627</v>
      </c>
      <c r="E165" s="603">
        <v>88</v>
      </c>
      <c r="F165" s="1004"/>
      <c r="G165" s="604">
        <f aca="true" t="shared" si="7" ref="G165:G177">E165*F165</f>
        <v>0</v>
      </c>
      <c r="H165" s="595"/>
      <c r="I165" s="617" t="s">
        <v>3097</v>
      </c>
      <c r="J165" s="959" t="str">
        <f t="shared" si="5"/>
        <v>CHYBNÁ CENA</v>
      </c>
    </row>
    <row r="166" spans="1:10" ht="12.75">
      <c r="A166" s="600" t="s">
        <v>823</v>
      </c>
      <c r="B166" s="596"/>
      <c r="C166" s="595" t="s">
        <v>824</v>
      </c>
      <c r="D166" s="596" t="s">
        <v>1627</v>
      </c>
      <c r="E166" s="1001">
        <v>1</v>
      </c>
      <c r="F166" s="1004"/>
      <c r="G166" s="604">
        <f t="shared" si="7"/>
        <v>0</v>
      </c>
      <c r="H166" s="595"/>
      <c r="I166" s="617"/>
      <c r="J166" s="959" t="str">
        <f aca="true" t="shared" si="8" ref="J166:J179">IF((ISBLANK(D166)),"",IF(G166&lt;=0,"CHYBNÁ CENA",""))</f>
        <v>CHYBNÁ CENA</v>
      </c>
    </row>
    <row r="167" spans="1:10" ht="12.75">
      <c r="A167" s="600" t="s">
        <v>825</v>
      </c>
      <c r="B167" s="596"/>
      <c r="C167" s="602" t="s">
        <v>1270</v>
      </c>
      <c r="D167" s="596" t="s">
        <v>1627</v>
      </c>
      <c r="E167" s="1001">
        <v>1</v>
      </c>
      <c r="F167" s="1004"/>
      <c r="G167" s="604">
        <f t="shared" si="7"/>
        <v>0</v>
      </c>
      <c r="H167" s="595"/>
      <c r="I167" s="617"/>
      <c r="J167" s="959" t="str">
        <f t="shared" si="8"/>
        <v>CHYBNÁ CENA</v>
      </c>
    </row>
    <row r="168" spans="1:10" ht="12.75">
      <c r="A168" s="600" t="s">
        <v>827</v>
      </c>
      <c r="B168" s="596"/>
      <c r="C168" s="595" t="s">
        <v>828</v>
      </c>
      <c r="D168" s="596" t="s">
        <v>1627</v>
      </c>
      <c r="E168" s="603">
        <v>114</v>
      </c>
      <c r="F168" s="1004"/>
      <c r="G168" s="604">
        <f t="shared" si="7"/>
        <v>0</v>
      </c>
      <c r="H168" s="595"/>
      <c r="I168" s="617"/>
      <c r="J168" s="959" t="str">
        <f t="shared" si="8"/>
        <v>CHYBNÁ CENA</v>
      </c>
    </row>
    <row r="169" spans="1:10" ht="12.75">
      <c r="A169" s="600" t="s">
        <v>829</v>
      </c>
      <c r="B169" s="596"/>
      <c r="C169" s="595" t="s">
        <v>830</v>
      </c>
      <c r="D169" s="596" t="s">
        <v>1627</v>
      </c>
      <c r="E169" s="603">
        <v>18</v>
      </c>
      <c r="F169" s="1004"/>
      <c r="G169" s="604">
        <f t="shared" si="7"/>
        <v>0</v>
      </c>
      <c r="H169" s="595"/>
      <c r="I169" s="617"/>
      <c r="J169" s="959" t="str">
        <f t="shared" si="8"/>
        <v>CHYBNÁ CENA</v>
      </c>
    </row>
    <row r="170" spans="1:10" ht="12.75">
      <c r="A170" s="600" t="s">
        <v>831</v>
      </c>
      <c r="B170" s="596"/>
      <c r="C170" s="595" t="s">
        <v>838</v>
      </c>
      <c r="D170" s="596" t="s">
        <v>1627</v>
      </c>
      <c r="E170" s="603">
        <v>8</v>
      </c>
      <c r="F170" s="1004"/>
      <c r="G170" s="604">
        <f t="shared" si="7"/>
        <v>0</v>
      </c>
      <c r="H170" s="595"/>
      <c r="I170" s="617"/>
      <c r="J170" s="959" t="str">
        <f t="shared" si="8"/>
        <v>CHYBNÁ CENA</v>
      </c>
    </row>
    <row r="171" spans="1:10" ht="25.5">
      <c r="A171" s="600" t="s">
        <v>833</v>
      </c>
      <c r="B171" s="596"/>
      <c r="C171" s="618" t="s">
        <v>1271</v>
      </c>
      <c r="D171" s="596" t="s">
        <v>1627</v>
      </c>
      <c r="E171" s="603">
        <v>1</v>
      </c>
      <c r="F171" s="1004"/>
      <c r="G171" s="604">
        <f t="shared" si="7"/>
        <v>0</v>
      </c>
      <c r="H171" s="595"/>
      <c r="I171" s="617"/>
      <c r="J171" s="959" t="str">
        <f t="shared" si="8"/>
        <v>CHYBNÁ CENA</v>
      </c>
    </row>
    <row r="172" spans="1:10" ht="25.5">
      <c r="A172" s="600" t="s">
        <v>835</v>
      </c>
      <c r="B172" s="596"/>
      <c r="C172" s="595" t="s">
        <v>1272</v>
      </c>
      <c r="D172" s="596" t="s">
        <v>1627</v>
      </c>
      <c r="E172" s="603">
        <v>1</v>
      </c>
      <c r="F172" s="1004"/>
      <c r="G172" s="604">
        <f t="shared" si="7"/>
        <v>0</v>
      </c>
      <c r="H172" s="595"/>
      <c r="I172" s="617"/>
      <c r="J172" s="959" t="str">
        <f t="shared" si="8"/>
        <v>CHYBNÁ CENA</v>
      </c>
    </row>
    <row r="173" spans="1:10" ht="25.5">
      <c r="A173" s="600" t="s">
        <v>837</v>
      </c>
      <c r="B173" s="596"/>
      <c r="C173" s="595" t="s">
        <v>1273</v>
      </c>
      <c r="D173" s="596" t="s">
        <v>1627</v>
      </c>
      <c r="E173" s="603">
        <v>1</v>
      </c>
      <c r="F173" s="1004"/>
      <c r="G173" s="604">
        <f t="shared" si="7"/>
        <v>0</v>
      </c>
      <c r="H173" s="595"/>
      <c r="I173" s="617"/>
      <c r="J173" s="959" t="str">
        <f t="shared" si="8"/>
        <v>CHYBNÁ CENA</v>
      </c>
    </row>
    <row r="174" spans="1:10" ht="12.75">
      <c r="A174" s="600" t="s">
        <v>839</v>
      </c>
      <c r="B174" s="596"/>
      <c r="C174" s="602" t="s">
        <v>1274</v>
      </c>
      <c r="D174" s="596" t="s">
        <v>1627</v>
      </c>
      <c r="E174" s="603">
        <v>1</v>
      </c>
      <c r="F174" s="1004"/>
      <c r="G174" s="604">
        <f t="shared" si="7"/>
        <v>0</v>
      </c>
      <c r="H174" s="595"/>
      <c r="I174" s="617"/>
      <c r="J174" s="959" t="str">
        <f t="shared" si="8"/>
        <v>CHYBNÁ CENA</v>
      </c>
    </row>
    <row r="175" spans="1:10" ht="25.5">
      <c r="A175" s="600" t="s">
        <v>841</v>
      </c>
      <c r="B175" s="596"/>
      <c r="C175" s="619" t="s">
        <v>1275</v>
      </c>
      <c r="D175" s="596" t="s">
        <v>1627</v>
      </c>
      <c r="E175" s="603">
        <v>1</v>
      </c>
      <c r="F175" s="1004"/>
      <c r="G175" s="604">
        <f t="shared" si="7"/>
        <v>0</v>
      </c>
      <c r="H175" s="595"/>
      <c r="I175" s="617"/>
      <c r="J175" s="959" t="str">
        <f t="shared" si="8"/>
        <v>CHYBNÁ CENA</v>
      </c>
    </row>
    <row r="176" spans="1:10" ht="12.75">
      <c r="A176" s="600" t="s">
        <v>843</v>
      </c>
      <c r="B176" s="596"/>
      <c r="C176" s="602" t="s">
        <v>3296</v>
      </c>
      <c r="D176" s="596" t="s">
        <v>1627</v>
      </c>
      <c r="E176" s="603">
        <v>1</v>
      </c>
      <c r="F176" s="1004"/>
      <c r="G176" s="604">
        <f t="shared" si="7"/>
        <v>0</v>
      </c>
      <c r="H176" s="595"/>
      <c r="I176" s="617"/>
      <c r="J176" s="959" t="str">
        <f t="shared" si="8"/>
        <v>CHYBNÁ CENA</v>
      </c>
    </row>
    <row r="177" spans="1:10" ht="12.75">
      <c r="A177" s="600" t="s">
        <v>845</v>
      </c>
      <c r="B177" s="596"/>
      <c r="C177" s="602" t="s">
        <v>3295</v>
      </c>
      <c r="D177" s="596" t="s">
        <v>1627</v>
      </c>
      <c r="E177" s="603">
        <v>1</v>
      </c>
      <c r="F177" s="1004"/>
      <c r="G177" s="604">
        <f t="shared" si="7"/>
        <v>0</v>
      </c>
      <c r="H177" s="595"/>
      <c r="I177" s="617"/>
      <c r="J177" s="959" t="str">
        <f t="shared" si="8"/>
        <v>CHYBNÁ CENA</v>
      </c>
    </row>
    <row r="178" spans="1:10" ht="12.75">
      <c r="A178" s="600"/>
      <c r="B178" s="596"/>
      <c r="C178" s="595"/>
      <c r="D178" s="596"/>
      <c r="E178" s="597"/>
      <c r="F178" s="1004"/>
      <c r="G178" s="604"/>
      <c r="H178" s="595"/>
      <c r="I178" s="617"/>
      <c r="J178" s="959" t="str">
        <f t="shared" si="8"/>
        <v/>
      </c>
    </row>
    <row r="179" spans="1:10" ht="12.75">
      <c r="A179" s="600"/>
      <c r="B179" s="596"/>
      <c r="C179" s="602"/>
      <c r="D179" s="596"/>
      <c r="E179" s="597"/>
      <c r="F179" s="1004"/>
      <c r="G179" s="604"/>
      <c r="H179" s="595"/>
      <c r="I179" s="617"/>
      <c r="J179" s="959" t="str">
        <f t="shared" si="8"/>
        <v/>
      </c>
    </row>
    <row r="180" spans="1:9" s="263" customFormat="1" ht="13.5" thickBot="1">
      <c r="A180" s="395"/>
      <c r="B180" s="396"/>
      <c r="C180" s="397" t="s">
        <v>1830</v>
      </c>
      <c r="D180" s="395"/>
      <c r="E180" s="399"/>
      <c r="F180" s="400"/>
      <c r="G180" s="419">
        <f>SUM(G6:G178)</f>
        <v>0</v>
      </c>
      <c r="H180" s="398"/>
      <c r="I180" s="398"/>
    </row>
    <row r="181" spans="1:9" ht="13.5" thickBot="1">
      <c r="A181" s="1401" t="s">
        <v>4769</v>
      </c>
      <c r="B181" s="1402"/>
      <c r="C181" s="1402"/>
      <c r="D181" s="1402"/>
      <c r="E181" s="1402"/>
      <c r="F181" s="1402"/>
      <c r="G181" s="1402"/>
      <c r="H181" s="1402"/>
      <c r="I181" s="1403"/>
    </row>
    <row r="184" spans="6:7" ht="12.75">
      <c r="F184" s="960" t="s">
        <v>4265</v>
      </c>
      <c r="G184" s="961">
        <f>COUNTIF(G6:G179,"&lt;=0")</f>
        <v>69</v>
      </c>
    </row>
  </sheetData>
  <sheetProtection algorithmName="SHA-512" hashValue="lTlxV/2WTxFJsyGWrxp2sP5eAoVSeybnbSXxVwWL+hYgPYE7gkAGy6IPwikkfY384C3QLnqqg9S6Rlw+svK8aw==" saltValue="Z1GOjMawt/8AqAKtM1X3iQ==" spinCount="100000" sheet="1" objects="1" scenarios="1" selectLockedCells="1"/>
  <mergeCells count="13">
    <mergeCell ref="A1:B1"/>
    <mergeCell ref="C1:I1"/>
    <mergeCell ref="A2:B2"/>
    <mergeCell ref="C2:F2"/>
    <mergeCell ref="A3:I3"/>
    <mergeCell ref="I4:I5"/>
    <mergeCell ref="A181:I181"/>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90" zoomScaleNormal="90" workbookViewId="0" topLeftCell="A11">
      <selection activeCell="F6" sqref="F6"/>
    </sheetView>
  </sheetViews>
  <sheetFormatPr defaultColWidth="9.00390625" defaultRowHeight="12.75"/>
  <cols>
    <col min="1" max="1" width="9.375" style="0" customWidth="1"/>
    <col min="2" max="2" width="16.00390625" style="0" customWidth="1"/>
    <col min="3" max="3" width="39.125" style="0" customWidth="1"/>
    <col min="4" max="4" width="10.25390625" style="0" customWidth="1"/>
    <col min="5" max="5" width="13.375" style="0" customWidth="1"/>
    <col min="6" max="6" width="17.625" style="0" customWidth="1"/>
    <col min="7" max="7" width="20.625" style="0" customWidth="1"/>
    <col min="8" max="8" width="28.125" style="0" customWidth="1"/>
    <col min="9" max="9" width="25.25390625" style="0" customWidth="1"/>
    <col min="10" max="10" width="21.625" style="0" customWidth="1"/>
  </cols>
  <sheetData>
    <row r="1" spans="1:9" ht="31.5" customHeight="1" thickBot="1">
      <c r="A1" s="1418" t="s">
        <v>3095</v>
      </c>
      <c r="B1" s="1419"/>
      <c r="C1" s="1420" t="s">
        <v>3487</v>
      </c>
      <c r="D1" s="1421"/>
      <c r="E1" s="1421"/>
      <c r="F1" s="1421"/>
      <c r="G1" s="1422"/>
      <c r="H1" s="1422"/>
      <c r="I1" s="1422"/>
    </row>
    <row r="2" spans="1:9" ht="30" customHeight="1" thickBot="1">
      <c r="A2" s="1423" t="s">
        <v>3096</v>
      </c>
      <c r="B2" s="1424"/>
      <c r="C2" s="1420" t="s">
        <v>978</v>
      </c>
      <c r="D2" s="1421"/>
      <c r="E2" s="1421"/>
      <c r="F2" s="1421"/>
      <c r="G2" s="2" t="s">
        <v>3098</v>
      </c>
      <c r="H2" s="900"/>
      <c r="I2" s="3" t="s">
        <v>1678</v>
      </c>
    </row>
    <row r="3" spans="1:9" ht="16.5" customHeight="1" thickBot="1">
      <c r="A3" s="1428" t="s">
        <v>3099</v>
      </c>
      <c r="B3" s="1421"/>
      <c r="C3" s="1421"/>
      <c r="D3" s="1421"/>
      <c r="E3" s="1421"/>
      <c r="F3" s="1421"/>
      <c r="G3" s="1421"/>
      <c r="H3" s="1421"/>
      <c r="I3" s="1429"/>
    </row>
    <row r="4" spans="1:9" ht="38.25">
      <c r="A4" s="1411" t="s">
        <v>3100</v>
      </c>
      <c r="B4" s="206" t="s">
        <v>3101</v>
      </c>
      <c r="C4" s="1413" t="s">
        <v>3102</v>
      </c>
      <c r="D4" s="1409" t="s">
        <v>3103</v>
      </c>
      <c r="E4" s="1409" t="s">
        <v>3104</v>
      </c>
      <c r="F4" s="1416" t="s">
        <v>3105</v>
      </c>
      <c r="G4" s="1417"/>
      <c r="H4" s="1409" t="s">
        <v>2634</v>
      </c>
      <c r="I4" s="1407" t="s">
        <v>3106</v>
      </c>
    </row>
    <row r="5" spans="1:10" ht="29.85" customHeight="1" thickBot="1">
      <c r="A5" s="1412"/>
      <c r="B5" s="4" t="s">
        <v>3107</v>
      </c>
      <c r="C5" s="1414"/>
      <c r="D5" s="1415"/>
      <c r="E5" s="1415"/>
      <c r="F5" s="5" t="s">
        <v>3108</v>
      </c>
      <c r="G5" s="712" t="s">
        <v>411</v>
      </c>
      <c r="H5" s="1410"/>
      <c r="I5" s="1408"/>
      <c r="J5" s="962" t="s">
        <v>4154</v>
      </c>
    </row>
    <row r="6" spans="1:10" ht="12.75">
      <c r="A6" s="620"/>
      <c r="B6" s="621" t="s">
        <v>3097</v>
      </c>
      <c r="C6" s="622"/>
      <c r="D6" s="623"/>
      <c r="E6" s="624"/>
      <c r="F6" s="997"/>
      <c r="G6" s="705"/>
      <c r="H6" s="622"/>
      <c r="I6" s="625" t="s">
        <v>3097</v>
      </c>
      <c r="J6" s="959" t="str">
        <f aca="true" t="shared" si="0" ref="J6:J45">IF((ISBLANK(D6)),"",IF(G6&lt;=0,"CHYBNÁ CENA",""))</f>
        <v/>
      </c>
    </row>
    <row r="7" spans="1:10" ht="12.75">
      <c r="A7" s="626" t="s">
        <v>1063</v>
      </c>
      <c r="B7" s="627"/>
      <c r="C7" s="628" t="s">
        <v>1276</v>
      </c>
      <c r="D7" s="630"/>
      <c r="E7" s="631"/>
      <c r="F7" s="998"/>
      <c r="G7" s="704"/>
      <c r="H7" s="629"/>
      <c r="I7" s="632"/>
      <c r="J7" s="959" t="str">
        <f t="shared" si="0"/>
        <v/>
      </c>
    </row>
    <row r="8" spans="1:10" ht="45">
      <c r="A8" s="633" t="s">
        <v>1965</v>
      </c>
      <c r="B8" s="627"/>
      <c r="C8" s="352" t="s">
        <v>87</v>
      </c>
      <c r="D8" s="630" t="s">
        <v>1627</v>
      </c>
      <c r="E8" s="634">
        <v>30</v>
      </c>
      <c r="F8" s="999"/>
      <c r="G8" s="704">
        <f>E8*F8</f>
        <v>0</v>
      </c>
      <c r="H8" s="352"/>
      <c r="I8" s="635"/>
      <c r="J8" s="959" t="str">
        <f t="shared" si="0"/>
        <v>CHYBNÁ CENA</v>
      </c>
    </row>
    <row r="9" spans="1:10" ht="22.5">
      <c r="A9" s="633"/>
      <c r="B9" s="627"/>
      <c r="C9" s="352"/>
      <c r="D9" s="630"/>
      <c r="E9" s="634"/>
      <c r="F9" s="999"/>
      <c r="G9" s="704"/>
      <c r="H9" s="352" t="s">
        <v>2309</v>
      </c>
      <c r="I9" s="635"/>
      <c r="J9" s="959" t="str">
        <f t="shared" si="0"/>
        <v/>
      </c>
    </row>
    <row r="10" spans="1:10" ht="22.5">
      <c r="A10" s="633"/>
      <c r="B10" s="627"/>
      <c r="C10" s="352"/>
      <c r="D10" s="630"/>
      <c r="E10" s="634"/>
      <c r="F10" s="999"/>
      <c r="G10" s="704"/>
      <c r="H10" s="352" t="s">
        <v>2310</v>
      </c>
      <c r="I10" s="635"/>
      <c r="J10" s="959" t="str">
        <f t="shared" si="0"/>
        <v/>
      </c>
    </row>
    <row r="11" spans="1:10" ht="22.5">
      <c r="A11" s="633"/>
      <c r="B11" s="627"/>
      <c r="C11" s="352"/>
      <c r="D11" s="630"/>
      <c r="E11" s="634"/>
      <c r="F11" s="999"/>
      <c r="G11" s="704"/>
      <c r="H11" s="352" t="s">
        <v>2311</v>
      </c>
      <c r="I11" s="635"/>
      <c r="J11" s="959" t="str">
        <f t="shared" si="0"/>
        <v/>
      </c>
    </row>
    <row r="12" spans="1:10" ht="22.5">
      <c r="A12" s="633"/>
      <c r="B12" s="627"/>
      <c r="C12" s="352"/>
      <c r="D12" s="630"/>
      <c r="E12" s="634"/>
      <c r="F12" s="999"/>
      <c r="G12" s="704"/>
      <c r="H12" s="352" t="s">
        <v>2312</v>
      </c>
      <c r="I12" s="635"/>
      <c r="J12" s="959" t="str">
        <f t="shared" si="0"/>
        <v/>
      </c>
    </row>
    <row r="13" spans="1:10" ht="22.5">
      <c r="A13" s="633"/>
      <c r="B13" s="627"/>
      <c r="C13" s="352"/>
      <c r="D13" s="630"/>
      <c r="E13" s="634"/>
      <c r="F13" s="999"/>
      <c r="G13" s="704"/>
      <c r="H13" s="352" t="s">
        <v>2318</v>
      </c>
      <c r="I13" s="635"/>
      <c r="J13" s="959" t="str">
        <f t="shared" si="0"/>
        <v/>
      </c>
    </row>
    <row r="14" spans="1:10" ht="45">
      <c r="A14" s="633" t="s">
        <v>1968</v>
      </c>
      <c r="B14" s="627"/>
      <c r="C14" s="352" t="s">
        <v>87</v>
      </c>
      <c r="D14" s="636" t="s">
        <v>2637</v>
      </c>
      <c r="E14" s="634">
        <v>5</v>
      </c>
      <c r="F14" s="999"/>
      <c r="G14" s="704">
        <f>E14*F14</f>
        <v>0</v>
      </c>
      <c r="H14" s="352"/>
      <c r="I14" s="637"/>
      <c r="J14" s="959" t="str">
        <f t="shared" si="0"/>
        <v>CHYBNÁ CENA</v>
      </c>
    </row>
    <row r="15" spans="1:10" ht="22.5">
      <c r="A15" s="633"/>
      <c r="B15" s="627"/>
      <c r="C15" s="352"/>
      <c r="D15" s="630"/>
      <c r="E15" s="634"/>
      <c r="F15" s="999"/>
      <c r="G15" s="704"/>
      <c r="H15" s="352" t="s">
        <v>2310</v>
      </c>
      <c r="I15" s="637"/>
      <c r="J15" s="959" t="str">
        <f t="shared" si="0"/>
        <v/>
      </c>
    </row>
    <row r="16" spans="1:10" ht="22.5">
      <c r="A16" s="633"/>
      <c r="B16" s="627"/>
      <c r="C16" s="352"/>
      <c r="D16" s="630"/>
      <c r="E16" s="634"/>
      <c r="F16" s="999"/>
      <c r="G16" s="704"/>
      <c r="H16" s="352" t="s">
        <v>2311</v>
      </c>
      <c r="I16" s="637"/>
      <c r="J16" s="959" t="str">
        <f t="shared" si="0"/>
        <v/>
      </c>
    </row>
    <row r="17" spans="1:10" ht="75" customHeight="1">
      <c r="A17" s="633" t="s">
        <v>2085</v>
      </c>
      <c r="B17" s="627"/>
      <c r="C17" s="352" t="s">
        <v>88</v>
      </c>
      <c r="D17" s="636" t="s">
        <v>2637</v>
      </c>
      <c r="E17" s="634">
        <v>4</v>
      </c>
      <c r="F17" s="999"/>
      <c r="G17" s="704">
        <f>E17*F17</f>
        <v>0</v>
      </c>
      <c r="H17" s="352" t="s">
        <v>2311</v>
      </c>
      <c r="I17" s="637"/>
      <c r="J17" s="959" t="str">
        <f t="shared" si="0"/>
        <v>CHYBNÁ CENA</v>
      </c>
    </row>
    <row r="18" spans="1:10" ht="89.25">
      <c r="A18" s="633" t="s">
        <v>2088</v>
      </c>
      <c r="B18" s="627"/>
      <c r="C18" s="638" t="s">
        <v>89</v>
      </c>
      <c r="D18" s="630" t="s">
        <v>1627</v>
      </c>
      <c r="E18" s="634">
        <v>1</v>
      </c>
      <c r="F18" s="999"/>
      <c r="G18" s="704">
        <f>E18*F18</f>
        <v>0</v>
      </c>
      <c r="H18" s="352"/>
      <c r="I18" s="637"/>
      <c r="J18" s="959" t="str">
        <f t="shared" si="0"/>
        <v>CHYBNÁ CENA</v>
      </c>
    </row>
    <row r="19" spans="1:10" ht="12.75">
      <c r="A19" s="633" t="s">
        <v>2091</v>
      </c>
      <c r="B19" s="627"/>
      <c r="C19" s="638" t="s">
        <v>90</v>
      </c>
      <c r="D19" s="630" t="s">
        <v>1627</v>
      </c>
      <c r="E19" s="634">
        <v>2</v>
      </c>
      <c r="F19" s="999"/>
      <c r="G19" s="704">
        <f>E19*F19</f>
        <v>0</v>
      </c>
      <c r="H19" s="352"/>
      <c r="I19" s="637"/>
      <c r="J19" s="959" t="str">
        <f t="shared" si="0"/>
        <v>CHYBNÁ CENA</v>
      </c>
    </row>
    <row r="20" spans="1:10" ht="12.75">
      <c r="A20" s="633" t="s">
        <v>2094</v>
      </c>
      <c r="B20" s="627"/>
      <c r="C20" s="638" t="s">
        <v>91</v>
      </c>
      <c r="D20" s="630" t="s">
        <v>1627</v>
      </c>
      <c r="E20" s="634">
        <v>1</v>
      </c>
      <c r="F20" s="999"/>
      <c r="G20" s="704">
        <f>E20*F20</f>
        <v>0</v>
      </c>
      <c r="H20" s="352"/>
      <c r="I20" s="637"/>
      <c r="J20" s="959" t="str">
        <f t="shared" si="0"/>
        <v>CHYBNÁ CENA</v>
      </c>
    </row>
    <row r="21" spans="1:10" ht="12.75">
      <c r="A21" s="633"/>
      <c r="B21" s="627"/>
      <c r="C21" s="629"/>
      <c r="D21" s="630"/>
      <c r="E21" s="631"/>
      <c r="F21" s="999"/>
      <c r="G21" s="704"/>
      <c r="H21" s="629"/>
      <c r="I21" s="637"/>
      <c r="J21" s="959" t="str">
        <f t="shared" si="0"/>
        <v/>
      </c>
    </row>
    <row r="22" spans="1:10" ht="12.75">
      <c r="A22" s="626" t="s">
        <v>324</v>
      </c>
      <c r="B22" s="627"/>
      <c r="C22" s="628" t="s">
        <v>2375</v>
      </c>
      <c r="D22" s="630"/>
      <c r="E22" s="631"/>
      <c r="F22" s="999"/>
      <c r="G22" s="704"/>
      <c r="H22" s="629"/>
      <c r="I22" s="637"/>
      <c r="J22" s="959" t="str">
        <f t="shared" si="0"/>
        <v/>
      </c>
    </row>
    <row r="23" spans="1:10" ht="12.75">
      <c r="A23" s="626"/>
      <c r="B23" s="627"/>
      <c r="C23" s="628"/>
      <c r="D23" s="630"/>
      <c r="E23" s="631"/>
      <c r="F23" s="999"/>
      <c r="G23" s="704"/>
      <c r="H23" s="352" t="s">
        <v>92</v>
      </c>
      <c r="I23" s="637"/>
      <c r="J23" s="959" t="str">
        <f t="shared" si="0"/>
        <v/>
      </c>
    </row>
    <row r="24" spans="1:10" ht="12.75">
      <c r="A24" s="633" t="s">
        <v>326</v>
      </c>
      <c r="B24" s="627"/>
      <c r="C24" s="638" t="s">
        <v>2098</v>
      </c>
      <c r="D24" s="630"/>
      <c r="E24" s="631"/>
      <c r="F24" s="999"/>
      <c r="G24" s="704"/>
      <c r="H24" s="352"/>
      <c r="I24" s="637"/>
      <c r="J24" s="959" t="str">
        <f t="shared" si="0"/>
        <v/>
      </c>
    </row>
    <row r="25" spans="1:10" ht="12.75">
      <c r="A25" s="633" t="s">
        <v>269</v>
      </c>
      <c r="B25" s="627"/>
      <c r="C25" s="638" t="s">
        <v>2098</v>
      </c>
      <c r="D25" s="630"/>
      <c r="E25" s="631"/>
      <c r="F25" s="999"/>
      <c r="G25" s="704"/>
      <c r="H25" s="352"/>
      <c r="I25" s="637"/>
      <c r="J25" s="959" t="str">
        <f t="shared" si="0"/>
        <v/>
      </c>
    </row>
    <row r="26" spans="1:10" ht="12.75">
      <c r="A26" s="633"/>
      <c r="B26" s="627"/>
      <c r="C26" s="629"/>
      <c r="D26" s="630"/>
      <c r="E26" s="631"/>
      <c r="F26" s="999"/>
      <c r="G26" s="704"/>
      <c r="H26" s="352"/>
      <c r="I26" s="637"/>
      <c r="J26" s="959" t="str">
        <f t="shared" si="0"/>
        <v/>
      </c>
    </row>
    <row r="27" spans="1:10" ht="12.75">
      <c r="A27" s="626" t="s">
        <v>2374</v>
      </c>
      <c r="B27" s="627"/>
      <c r="C27" s="628" t="s">
        <v>793</v>
      </c>
      <c r="D27" s="630"/>
      <c r="E27" s="631"/>
      <c r="F27" s="999"/>
      <c r="G27" s="704"/>
      <c r="H27" s="352"/>
      <c r="I27" s="637"/>
      <c r="J27" s="959" t="str">
        <f t="shared" si="0"/>
        <v/>
      </c>
    </row>
    <row r="28" spans="1:10" ht="12.75">
      <c r="A28" s="633" t="s">
        <v>3115</v>
      </c>
      <c r="B28" s="627"/>
      <c r="C28" s="352" t="s">
        <v>93</v>
      </c>
      <c r="D28" s="630" t="s">
        <v>1627</v>
      </c>
      <c r="E28" s="634">
        <v>35</v>
      </c>
      <c r="F28" s="999"/>
      <c r="G28" s="704">
        <f>E28*F28</f>
        <v>0</v>
      </c>
      <c r="H28" s="629"/>
      <c r="I28" s="637"/>
      <c r="J28" s="959" t="str">
        <f t="shared" si="0"/>
        <v>CHYBNÁ CENA</v>
      </c>
    </row>
    <row r="29" spans="1:10" ht="22.5">
      <c r="A29" s="633" t="s">
        <v>2445</v>
      </c>
      <c r="B29" s="627"/>
      <c r="C29" s="352" t="s">
        <v>94</v>
      </c>
      <c r="D29" s="630" t="s">
        <v>1627</v>
      </c>
      <c r="E29" s="634">
        <v>4</v>
      </c>
      <c r="F29" s="999"/>
      <c r="G29" s="704">
        <f>E29*F29</f>
        <v>0</v>
      </c>
      <c r="H29" s="629"/>
      <c r="I29" s="637"/>
      <c r="J29" s="959" t="str">
        <f t="shared" si="0"/>
        <v>CHYBNÁ CENA</v>
      </c>
    </row>
    <row r="30" spans="1:10" ht="12.75">
      <c r="A30" s="633" t="s">
        <v>2865</v>
      </c>
      <c r="B30" s="627"/>
      <c r="C30" s="638"/>
      <c r="D30" s="630"/>
      <c r="E30" s="634"/>
      <c r="F30" s="999"/>
      <c r="G30" s="704"/>
      <c r="H30" s="629"/>
      <c r="I30" s="637"/>
      <c r="J30" s="959" t="str">
        <f t="shared" si="0"/>
        <v/>
      </c>
    </row>
    <row r="31" spans="1:10" ht="12.75">
      <c r="A31" s="633" t="s">
        <v>2869</v>
      </c>
      <c r="B31" s="627"/>
      <c r="C31" s="638"/>
      <c r="D31" s="630"/>
      <c r="E31" s="634"/>
      <c r="F31" s="999"/>
      <c r="G31" s="704"/>
      <c r="H31" s="629"/>
      <c r="I31" s="637"/>
      <c r="J31" s="959" t="str">
        <f t="shared" si="0"/>
        <v/>
      </c>
    </row>
    <row r="32" spans="1:10" ht="12.75">
      <c r="A32" s="633" t="s">
        <v>983</v>
      </c>
      <c r="B32" s="627"/>
      <c r="C32" s="638"/>
      <c r="D32" s="630"/>
      <c r="E32" s="631"/>
      <c r="F32" s="999"/>
      <c r="G32" s="704"/>
      <c r="H32" s="629"/>
      <c r="I32" s="637"/>
      <c r="J32" s="959" t="str">
        <f t="shared" si="0"/>
        <v/>
      </c>
    </row>
    <row r="33" spans="1:10" ht="12.75">
      <c r="A33" s="633"/>
      <c r="B33" s="627"/>
      <c r="C33" s="629"/>
      <c r="D33" s="630"/>
      <c r="E33" s="634"/>
      <c r="F33" s="999"/>
      <c r="G33" s="704"/>
      <c r="H33" s="629"/>
      <c r="I33" s="637"/>
      <c r="J33" s="959" t="str">
        <f t="shared" si="0"/>
        <v/>
      </c>
    </row>
    <row r="34" spans="1:10" ht="12.75">
      <c r="A34" s="633"/>
      <c r="B34" s="627"/>
      <c r="C34" s="629"/>
      <c r="D34" s="630"/>
      <c r="E34" s="631"/>
      <c r="F34" s="999"/>
      <c r="G34" s="704"/>
      <c r="H34" s="629"/>
      <c r="I34" s="637"/>
      <c r="J34" s="959" t="str">
        <f t="shared" si="0"/>
        <v/>
      </c>
    </row>
    <row r="35" spans="1:10" ht="12.75">
      <c r="A35" s="626">
        <v>4</v>
      </c>
      <c r="B35" s="627"/>
      <c r="C35" s="628" t="s">
        <v>460</v>
      </c>
      <c r="D35" s="630"/>
      <c r="E35" s="631"/>
      <c r="F35" s="999"/>
      <c r="G35" s="704"/>
      <c r="H35" s="629"/>
      <c r="I35" s="637"/>
      <c r="J35" s="959" t="str">
        <f t="shared" si="0"/>
        <v/>
      </c>
    </row>
    <row r="36" spans="1:10" ht="12.75">
      <c r="A36" s="639" t="s">
        <v>1191</v>
      </c>
      <c r="B36" s="627"/>
      <c r="C36" s="629" t="s">
        <v>3041</v>
      </c>
      <c r="D36" s="630" t="s">
        <v>1627</v>
      </c>
      <c r="E36" s="634">
        <v>1</v>
      </c>
      <c r="F36" s="999"/>
      <c r="G36" s="704">
        <f aca="true" t="shared" si="1" ref="G36:G43">E36*F36</f>
        <v>0</v>
      </c>
      <c r="H36" s="629"/>
      <c r="I36" s="637"/>
      <c r="J36" s="959" t="str">
        <f t="shared" si="0"/>
        <v>CHYBNÁ CENA</v>
      </c>
    </row>
    <row r="37" spans="1:10" ht="12.75">
      <c r="A37" s="639" t="s">
        <v>1193</v>
      </c>
      <c r="B37" s="627"/>
      <c r="C37" s="629" t="s">
        <v>824</v>
      </c>
      <c r="D37" s="630" t="s">
        <v>1627</v>
      </c>
      <c r="E37" s="631">
        <v>1</v>
      </c>
      <c r="F37" s="999"/>
      <c r="G37" s="704">
        <f t="shared" si="1"/>
        <v>0</v>
      </c>
      <c r="H37" s="629"/>
      <c r="I37" s="637"/>
      <c r="J37" s="959" t="str">
        <f t="shared" si="0"/>
        <v>CHYBNÁ CENA</v>
      </c>
    </row>
    <row r="38" spans="1:10" ht="12.75">
      <c r="A38" s="639" t="s">
        <v>1195</v>
      </c>
      <c r="B38" s="627"/>
      <c r="C38" s="629" t="s">
        <v>95</v>
      </c>
      <c r="D38" s="630" t="s">
        <v>1627</v>
      </c>
      <c r="E38" s="631">
        <v>1</v>
      </c>
      <c r="F38" s="999"/>
      <c r="G38" s="704">
        <f t="shared" si="1"/>
        <v>0</v>
      </c>
      <c r="H38" s="629"/>
      <c r="I38" s="637"/>
      <c r="J38" s="959" t="str">
        <f t="shared" si="0"/>
        <v>CHYBNÁ CENA</v>
      </c>
    </row>
    <row r="39" spans="1:10" ht="12.75">
      <c r="A39" s="639" t="s">
        <v>1197</v>
      </c>
      <c r="B39" s="627"/>
      <c r="C39" s="638" t="s">
        <v>3295</v>
      </c>
      <c r="D39" s="630" t="s">
        <v>1627</v>
      </c>
      <c r="E39" s="631">
        <v>1</v>
      </c>
      <c r="F39" s="999"/>
      <c r="G39" s="704">
        <f t="shared" si="1"/>
        <v>0</v>
      </c>
      <c r="H39" s="629"/>
      <c r="I39" s="637"/>
      <c r="J39" s="959" t="str">
        <f t="shared" si="0"/>
        <v>CHYBNÁ CENA</v>
      </c>
    </row>
    <row r="40" spans="1:10" ht="12.75">
      <c r="A40" s="639" t="s">
        <v>1199</v>
      </c>
      <c r="B40" s="627"/>
      <c r="C40" s="638" t="s">
        <v>3296</v>
      </c>
      <c r="D40" s="630" t="s">
        <v>1627</v>
      </c>
      <c r="E40" s="634">
        <v>1</v>
      </c>
      <c r="F40" s="999"/>
      <c r="G40" s="704">
        <f t="shared" si="1"/>
        <v>0</v>
      </c>
      <c r="H40" s="629"/>
      <c r="I40" s="637"/>
      <c r="J40" s="959" t="str">
        <f t="shared" si="0"/>
        <v>CHYBNÁ CENA</v>
      </c>
    </row>
    <row r="41" spans="1:10" ht="12.75">
      <c r="A41" s="639" t="s">
        <v>1201</v>
      </c>
      <c r="B41" s="627"/>
      <c r="C41" s="638" t="s">
        <v>3297</v>
      </c>
      <c r="D41" s="630" t="s">
        <v>1627</v>
      </c>
      <c r="E41" s="634">
        <v>1</v>
      </c>
      <c r="F41" s="999"/>
      <c r="G41" s="704">
        <f t="shared" si="1"/>
        <v>0</v>
      </c>
      <c r="H41" s="629"/>
      <c r="I41" s="637"/>
      <c r="J41" s="959" t="str">
        <f t="shared" si="0"/>
        <v>CHYBNÁ CENA</v>
      </c>
    </row>
    <row r="42" spans="1:10" ht="12.75">
      <c r="A42" s="639" t="s">
        <v>435</v>
      </c>
      <c r="B42" s="627"/>
      <c r="C42" s="638" t="s">
        <v>96</v>
      </c>
      <c r="D42" s="630" t="s">
        <v>1627</v>
      </c>
      <c r="E42" s="634">
        <v>1</v>
      </c>
      <c r="F42" s="999"/>
      <c r="G42" s="704">
        <f t="shared" si="1"/>
        <v>0</v>
      </c>
      <c r="H42" s="629"/>
      <c r="I42" s="637"/>
      <c r="J42" s="959" t="str">
        <f t="shared" si="0"/>
        <v>CHYBNÁ CENA</v>
      </c>
    </row>
    <row r="43" spans="1:10" ht="12.75">
      <c r="A43" s="639" t="s">
        <v>440</v>
      </c>
      <c r="B43" s="627"/>
      <c r="C43" s="629" t="s">
        <v>849</v>
      </c>
      <c r="D43" s="630" t="s">
        <v>1627</v>
      </c>
      <c r="E43" s="634">
        <v>1</v>
      </c>
      <c r="F43" s="999"/>
      <c r="G43" s="704">
        <f t="shared" si="1"/>
        <v>0</v>
      </c>
      <c r="H43" s="629"/>
      <c r="I43" s="637"/>
      <c r="J43" s="959" t="str">
        <f t="shared" si="0"/>
        <v>CHYBNÁ CENA</v>
      </c>
    </row>
    <row r="44" spans="1:10" ht="12.75">
      <c r="A44" s="633"/>
      <c r="B44" s="627"/>
      <c r="C44" s="638"/>
      <c r="D44" s="630"/>
      <c r="E44" s="634"/>
      <c r="F44" s="999"/>
      <c r="G44" s="704"/>
      <c r="H44" s="629"/>
      <c r="I44" s="637"/>
      <c r="J44" s="959" t="str">
        <f t="shared" si="0"/>
        <v/>
      </c>
    </row>
    <row r="45" spans="1:10" ht="12.75">
      <c r="A45" s="633"/>
      <c r="B45" s="627"/>
      <c r="C45" s="629"/>
      <c r="D45" s="630"/>
      <c r="E45" s="631"/>
      <c r="F45" s="999"/>
      <c r="G45" s="704"/>
      <c r="H45" s="629"/>
      <c r="I45" s="637"/>
      <c r="J45" s="959" t="str">
        <f t="shared" si="0"/>
        <v/>
      </c>
    </row>
    <row r="46" spans="1:9" s="263" customFormat="1" ht="13.5" thickBot="1">
      <c r="A46" s="395"/>
      <c r="B46" s="396"/>
      <c r="C46" s="397" t="s">
        <v>1830</v>
      </c>
      <c r="D46" s="395"/>
      <c r="E46" s="399"/>
      <c r="F46" s="1059"/>
      <c r="G46" s="419">
        <f>SUM(G6:G45)</f>
        <v>0</v>
      </c>
      <c r="H46" s="398"/>
      <c r="I46" s="398"/>
    </row>
    <row r="47" spans="1:9" ht="13.5" thickBot="1">
      <c r="A47" s="1401" t="s">
        <v>4769</v>
      </c>
      <c r="B47" s="1402"/>
      <c r="C47" s="1402"/>
      <c r="D47" s="1402"/>
      <c r="E47" s="1402"/>
      <c r="F47" s="1402"/>
      <c r="G47" s="1402"/>
      <c r="H47" s="1402"/>
      <c r="I47" s="1403"/>
    </row>
    <row r="50" spans="6:7" ht="12.75">
      <c r="F50" s="960" t="s">
        <v>4265</v>
      </c>
      <c r="G50" s="961">
        <f>COUNTIF(G6:G45,"&lt;=0")</f>
        <v>16</v>
      </c>
    </row>
  </sheetData>
  <sheetProtection algorithmName="SHA-512" hashValue="ixawq5rxznWNlKkQRlWBYnrmIvohJ34k30zF+URWtYrJHqO/f1+5SZQeqidf5lCDcHT6YAJv64t51ZfnJRiLnw==" saltValue="CR1LICokQBm57Ismg1br7w==" spinCount="100000" sheet="1" objects="1" scenarios="1" selectLockedCells="1"/>
  <mergeCells count="13">
    <mergeCell ref="A1:B1"/>
    <mergeCell ref="C1:I1"/>
    <mergeCell ref="A2:B2"/>
    <mergeCell ref="C2:F2"/>
    <mergeCell ref="A47:I4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zoomScale="90" zoomScaleNormal="90" workbookViewId="0" topLeftCell="A11">
      <selection activeCell="F7" sqref="F7"/>
    </sheetView>
  </sheetViews>
  <sheetFormatPr defaultColWidth="9.00390625" defaultRowHeight="12.75"/>
  <cols>
    <col min="1" max="1" width="9.375" style="0" customWidth="1"/>
    <col min="2" max="2" width="16.875" style="0" customWidth="1"/>
    <col min="3" max="3" width="38.625" style="0" customWidth="1"/>
    <col min="4" max="4" width="10.00390625" style="0" customWidth="1"/>
    <col min="5" max="5" width="16.625" style="0" customWidth="1"/>
    <col min="6" max="6" width="20.375" style="0" customWidth="1"/>
    <col min="7" max="7" width="20.625" style="0" customWidth="1"/>
    <col min="8" max="8" width="25.75390625" style="0" customWidth="1"/>
    <col min="9" max="9" width="24.00390625" style="0" customWidth="1"/>
    <col min="10" max="10" width="22.00390625" style="0" customWidth="1"/>
  </cols>
  <sheetData>
    <row r="1" spans="1:9" ht="31.5" customHeight="1" thickBot="1">
      <c r="A1" s="1418" t="s">
        <v>3095</v>
      </c>
      <c r="B1" s="1419"/>
      <c r="C1" s="1420" t="s">
        <v>3487</v>
      </c>
      <c r="D1" s="1421"/>
      <c r="E1" s="1421"/>
      <c r="F1" s="1421"/>
      <c r="G1" s="1422"/>
      <c r="H1" s="1422"/>
      <c r="I1" s="1422"/>
    </row>
    <row r="2" spans="1:9" ht="30" customHeight="1" thickBot="1">
      <c r="A2" s="1423" t="s">
        <v>3096</v>
      </c>
      <c r="B2" s="1424"/>
      <c r="C2" s="1420" t="s">
        <v>1970</v>
      </c>
      <c r="D2" s="1421"/>
      <c r="E2" s="1421"/>
      <c r="F2" s="1421"/>
      <c r="G2" s="2" t="s">
        <v>3098</v>
      </c>
      <c r="H2" s="900"/>
      <c r="I2" s="3" t="s">
        <v>1678</v>
      </c>
    </row>
    <row r="3" spans="1:9" ht="16.5" customHeight="1" thickBot="1">
      <c r="A3" s="1428" t="s">
        <v>3099</v>
      </c>
      <c r="B3" s="1421"/>
      <c r="C3" s="1421"/>
      <c r="D3" s="1421"/>
      <c r="E3" s="1421"/>
      <c r="F3" s="1421"/>
      <c r="G3" s="1421"/>
      <c r="H3" s="1421"/>
      <c r="I3" s="1429"/>
    </row>
    <row r="4" spans="1:9" ht="25.5" customHeight="1">
      <c r="A4" s="1411" t="s">
        <v>3100</v>
      </c>
      <c r="B4" s="206" t="s">
        <v>3101</v>
      </c>
      <c r="C4" s="1413" t="s">
        <v>3102</v>
      </c>
      <c r="D4" s="1409" t="s">
        <v>3103</v>
      </c>
      <c r="E4" s="1409" t="s">
        <v>3104</v>
      </c>
      <c r="F4" s="1416" t="s">
        <v>3105</v>
      </c>
      <c r="G4" s="1417"/>
      <c r="H4" s="1409" t="s">
        <v>2634</v>
      </c>
      <c r="I4" s="1407" t="s">
        <v>3106</v>
      </c>
    </row>
    <row r="5" spans="1:10" ht="29.85" customHeight="1" thickBot="1">
      <c r="A5" s="1412"/>
      <c r="B5" s="4" t="s">
        <v>3107</v>
      </c>
      <c r="C5" s="1414"/>
      <c r="D5" s="1415"/>
      <c r="E5" s="1415"/>
      <c r="F5" s="5" t="s">
        <v>3108</v>
      </c>
      <c r="G5" s="712" t="s">
        <v>411</v>
      </c>
      <c r="H5" s="1410"/>
      <c r="I5" s="1408"/>
      <c r="J5" s="962" t="s">
        <v>4154</v>
      </c>
    </row>
    <row r="6" spans="1:10" ht="12.75">
      <c r="A6" s="640"/>
      <c r="B6" s="641" t="s">
        <v>3097</v>
      </c>
      <c r="C6" s="642"/>
      <c r="D6" s="643"/>
      <c r="E6" s="644"/>
      <c r="F6" s="645"/>
      <c r="G6" s="707"/>
      <c r="H6" s="642"/>
      <c r="I6" s="646" t="s">
        <v>3097</v>
      </c>
      <c r="J6" s="959" t="str">
        <f aca="true" t="shared" si="0" ref="J6:J37">IF((ISBLANK(D6)),"",IF(G6&lt;=0,"CHYBNÁ CENA",""))</f>
        <v/>
      </c>
    </row>
    <row r="7" spans="1:10" ht="12.75">
      <c r="A7" s="647" t="s">
        <v>1063</v>
      </c>
      <c r="B7" s="648"/>
      <c r="C7" s="649" t="s">
        <v>2305</v>
      </c>
      <c r="D7" s="651"/>
      <c r="E7" s="652"/>
      <c r="F7" s="995"/>
      <c r="G7" s="653"/>
      <c r="H7" s="650"/>
      <c r="I7" s="654"/>
      <c r="J7" s="959" t="str">
        <f t="shared" si="0"/>
        <v/>
      </c>
    </row>
    <row r="8" spans="1:10" ht="74.25" customHeight="1">
      <c r="A8" s="655" t="s">
        <v>1965</v>
      </c>
      <c r="B8" s="648"/>
      <c r="C8" s="352" t="s">
        <v>1929</v>
      </c>
      <c r="D8" s="651" t="s">
        <v>1627</v>
      </c>
      <c r="E8" s="656">
        <v>1</v>
      </c>
      <c r="F8" s="996"/>
      <c r="G8" s="653">
        <f>E8*F8</f>
        <v>0</v>
      </c>
      <c r="H8" s="352"/>
      <c r="I8" s="657"/>
      <c r="J8" s="959" t="str">
        <f t="shared" si="0"/>
        <v>CHYBNÁ CENA</v>
      </c>
    </row>
    <row r="9" spans="1:10" ht="12.75">
      <c r="A9" s="655" t="s">
        <v>1968</v>
      </c>
      <c r="B9" s="648"/>
      <c r="C9" s="352" t="s">
        <v>97</v>
      </c>
      <c r="D9" s="658" t="s">
        <v>2637</v>
      </c>
      <c r="E9" s="656">
        <v>2</v>
      </c>
      <c r="F9" s="996"/>
      <c r="G9" s="653">
        <f aca="true" t="shared" si="1" ref="G9:G17">E9*F9</f>
        <v>0</v>
      </c>
      <c r="H9" s="352"/>
      <c r="I9" s="659"/>
      <c r="J9" s="959" t="str">
        <f t="shared" si="0"/>
        <v>CHYBNÁ CENA</v>
      </c>
    </row>
    <row r="10" spans="1:10" ht="12.75">
      <c r="A10" s="655" t="s">
        <v>2085</v>
      </c>
      <c r="B10" s="648"/>
      <c r="C10" s="352" t="s">
        <v>98</v>
      </c>
      <c r="D10" s="658" t="s">
        <v>2637</v>
      </c>
      <c r="E10" s="656">
        <v>3</v>
      </c>
      <c r="F10" s="996"/>
      <c r="G10" s="653">
        <f t="shared" si="1"/>
        <v>0</v>
      </c>
      <c r="H10" s="352"/>
      <c r="I10" s="659"/>
      <c r="J10" s="959" t="str">
        <f t="shared" si="0"/>
        <v>CHYBNÁ CENA</v>
      </c>
    </row>
    <row r="11" spans="1:10" ht="12.75">
      <c r="A11" s="655" t="s">
        <v>2088</v>
      </c>
      <c r="B11" s="648"/>
      <c r="C11" s="352" t="s">
        <v>99</v>
      </c>
      <c r="D11" s="651" t="s">
        <v>1627</v>
      </c>
      <c r="E11" s="656">
        <v>6</v>
      </c>
      <c r="F11" s="996"/>
      <c r="G11" s="653">
        <f t="shared" si="1"/>
        <v>0</v>
      </c>
      <c r="H11" s="352"/>
      <c r="I11" s="659"/>
      <c r="J11" s="959" t="str">
        <f t="shared" si="0"/>
        <v>CHYBNÁ CENA</v>
      </c>
    </row>
    <row r="12" spans="1:10" ht="22.5">
      <c r="A12" s="655" t="s">
        <v>2091</v>
      </c>
      <c r="B12" s="648"/>
      <c r="C12" s="352" t="s">
        <v>3063</v>
      </c>
      <c r="D12" s="658" t="s">
        <v>2637</v>
      </c>
      <c r="E12" s="656">
        <v>3</v>
      </c>
      <c r="F12" s="996"/>
      <c r="G12" s="653">
        <f t="shared" si="1"/>
        <v>0</v>
      </c>
      <c r="H12" s="352"/>
      <c r="I12" s="659"/>
      <c r="J12" s="959" t="str">
        <f t="shared" si="0"/>
        <v>CHYBNÁ CENA</v>
      </c>
    </row>
    <row r="13" spans="1:10" ht="12.75">
      <c r="A13" s="655" t="s">
        <v>2094</v>
      </c>
      <c r="B13" s="648"/>
      <c r="C13" s="352" t="s">
        <v>3251</v>
      </c>
      <c r="D13" s="658" t="s">
        <v>2637</v>
      </c>
      <c r="E13" s="656">
        <v>2</v>
      </c>
      <c r="F13" s="996"/>
      <c r="G13" s="653">
        <f t="shared" si="1"/>
        <v>0</v>
      </c>
      <c r="H13" s="352"/>
      <c r="I13" s="659"/>
      <c r="J13" s="959" t="str">
        <f t="shared" si="0"/>
        <v>CHYBNÁ CENA</v>
      </c>
    </row>
    <row r="14" spans="1:10" ht="12.75">
      <c r="A14" s="655" t="s">
        <v>2097</v>
      </c>
      <c r="B14" s="648"/>
      <c r="C14" s="352" t="s">
        <v>3064</v>
      </c>
      <c r="D14" s="658" t="s">
        <v>2637</v>
      </c>
      <c r="E14" s="656">
        <v>2</v>
      </c>
      <c r="F14" s="996"/>
      <c r="G14" s="653">
        <f t="shared" si="1"/>
        <v>0</v>
      </c>
      <c r="H14" s="352"/>
      <c r="I14" s="659"/>
      <c r="J14" s="959" t="str">
        <f t="shared" si="0"/>
        <v>CHYBNÁ CENA</v>
      </c>
    </row>
    <row r="15" spans="1:10" ht="12.75">
      <c r="A15" s="655" t="s">
        <v>2099</v>
      </c>
      <c r="B15" s="648"/>
      <c r="C15" s="352" t="s">
        <v>3065</v>
      </c>
      <c r="D15" s="651" t="s">
        <v>1627</v>
      </c>
      <c r="E15" s="656">
        <v>1</v>
      </c>
      <c r="F15" s="996"/>
      <c r="G15" s="653">
        <f t="shared" si="1"/>
        <v>0</v>
      </c>
      <c r="H15" s="650"/>
      <c r="I15" s="659"/>
      <c r="J15" s="959" t="str">
        <f t="shared" si="0"/>
        <v>CHYBNÁ CENA</v>
      </c>
    </row>
    <row r="16" spans="1:10" ht="12.75">
      <c r="A16" s="655" t="s">
        <v>2102</v>
      </c>
      <c r="B16" s="648"/>
      <c r="C16" s="352" t="s">
        <v>3066</v>
      </c>
      <c r="D16" s="658" t="s">
        <v>2637</v>
      </c>
      <c r="E16" s="656">
        <v>1</v>
      </c>
      <c r="F16" s="996"/>
      <c r="G16" s="653">
        <f t="shared" si="1"/>
        <v>0</v>
      </c>
      <c r="H16" s="650"/>
      <c r="I16" s="659"/>
      <c r="J16" s="959" t="str">
        <f t="shared" si="0"/>
        <v>CHYBNÁ CENA</v>
      </c>
    </row>
    <row r="17" spans="1:10" ht="12.75">
      <c r="A17" s="655" t="s">
        <v>2105</v>
      </c>
      <c r="B17" s="648"/>
      <c r="C17" s="352" t="s">
        <v>3067</v>
      </c>
      <c r="D17" s="658" t="s">
        <v>2637</v>
      </c>
      <c r="E17" s="656">
        <v>3</v>
      </c>
      <c r="F17" s="996"/>
      <c r="G17" s="653">
        <f t="shared" si="1"/>
        <v>0</v>
      </c>
      <c r="H17" s="650"/>
      <c r="I17" s="659"/>
      <c r="J17" s="959" t="str">
        <f t="shared" si="0"/>
        <v>CHYBNÁ CENA</v>
      </c>
    </row>
    <row r="18" spans="1:10" ht="12.75">
      <c r="A18" s="655"/>
      <c r="B18" s="648"/>
      <c r="C18" s="650"/>
      <c r="D18" s="651"/>
      <c r="E18" s="652"/>
      <c r="F18" s="996"/>
      <c r="G18" s="653"/>
      <c r="H18" s="650"/>
      <c r="I18" s="659"/>
      <c r="J18" s="959" t="str">
        <f t="shared" si="0"/>
        <v/>
      </c>
    </row>
    <row r="19" spans="1:10" ht="12.75">
      <c r="A19" s="647" t="s">
        <v>324</v>
      </c>
      <c r="B19" s="648"/>
      <c r="C19" s="649" t="s">
        <v>3253</v>
      </c>
      <c r="D19" s="651"/>
      <c r="E19" s="652"/>
      <c r="F19" s="996"/>
      <c r="G19" s="653"/>
      <c r="H19" s="650"/>
      <c r="I19" s="659"/>
      <c r="J19" s="959" t="str">
        <f t="shared" si="0"/>
        <v/>
      </c>
    </row>
    <row r="20" spans="1:10" ht="12.75">
      <c r="A20" s="655" t="s">
        <v>326</v>
      </c>
      <c r="B20" s="648"/>
      <c r="C20" s="660" t="s">
        <v>3068</v>
      </c>
      <c r="D20" s="651"/>
      <c r="E20" s="652"/>
      <c r="F20" s="996"/>
      <c r="G20" s="653"/>
      <c r="H20" s="650"/>
      <c r="I20" s="659"/>
      <c r="J20" s="959" t="str">
        <f t="shared" si="0"/>
        <v/>
      </c>
    </row>
    <row r="21" spans="1:10" ht="25.5">
      <c r="A21" s="655" t="s">
        <v>328</v>
      </c>
      <c r="B21" s="648"/>
      <c r="C21" s="660" t="s">
        <v>3069</v>
      </c>
      <c r="D21" s="651" t="s">
        <v>1627</v>
      </c>
      <c r="E21" s="656">
        <v>320</v>
      </c>
      <c r="F21" s="996"/>
      <c r="G21" s="653">
        <f>E21*F21</f>
        <v>0</v>
      </c>
      <c r="H21" s="650"/>
      <c r="I21" s="659"/>
      <c r="J21" s="959" t="str">
        <f t="shared" si="0"/>
        <v>CHYBNÁ CENA</v>
      </c>
    </row>
    <row r="22" spans="1:10" ht="22.5">
      <c r="A22" s="655"/>
      <c r="B22" s="648"/>
      <c r="C22" s="650"/>
      <c r="D22" s="651"/>
      <c r="E22" s="652"/>
      <c r="F22" s="996"/>
      <c r="G22" s="653"/>
      <c r="H22" s="352" t="s">
        <v>2309</v>
      </c>
      <c r="I22" s="659"/>
      <c r="J22" s="959" t="str">
        <f t="shared" si="0"/>
        <v/>
      </c>
    </row>
    <row r="23" spans="1:10" ht="22.5">
      <c r="A23" s="655"/>
      <c r="B23" s="648"/>
      <c r="C23" s="650"/>
      <c r="D23" s="651"/>
      <c r="E23" s="652"/>
      <c r="F23" s="996"/>
      <c r="G23" s="653"/>
      <c r="H23" s="352" t="s">
        <v>2310</v>
      </c>
      <c r="I23" s="659"/>
      <c r="J23" s="959" t="str">
        <f t="shared" si="0"/>
        <v/>
      </c>
    </row>
    <row r="24" spans="1:10" ht="22.5">
      <c r="A24" s="655"/>
      <c r="B24" s="648"/>
      <c r="C24" s="650"/>
      <c r="D24" s="651"/>
      <c r="E24" s="652"/>
      <c r="F24" s="996"/>
      <c r="G24" s="653"/>
      <c r="H24" s="352" t="s">
        <v>2311</v>
      </c>
      <c r="I24" s="659"/>
      <c r="J24" s="959" t="str">
        <f t="shared" si="0"/>
        <v/>
      </c>
    </row>
    <row r="25" spans="1:10" ht="22.5">
      <c r="A25" s="655"/>
      <c r="B25" s="648"/>
      <c r="C25" s="650"/>
      <c r="D25" s="651"/>
      <c r="E25" s="652"/>
      <c r="F25" s="996"/>
      <c r="G25" s="653"/>
      <c r="H25" s="352" t="s">
        <v>2312</v>
      </c>
      <c r="I25" s="659"/>
      <c r="J25" s="959" t="str">
        <f t="shared" si="0"/>
        <v/>
      </c>
    </row>
    <row r="26" spans="1:10" ht="22.5">
      <c r="A26" s="655"/>
      <c r="B26" s="648"/>
      <c r="C26" s="650"/>
      <c r="D26" s="651"/>
      <c r="E26" s="652"/>
      <c r="F26" s="996"/>
      <c r="G26" s="653"/>
      <c r="H26" s="352" t="s">
        <v>2318</v>
      </c>
      <c r="I26" s="659"/>
      <c r="J26" s="959" t="str">
        <f t="shared" si="0"/>
        <v/>
      </c>
    </row>
    <row r="27" spans="1:10" ht="22.5">
      <c r="A27" s="655"/>
      <c r="B27" s="648"/>
      <c r="C27" s="650"/>
      <c r="D27" s="651"/>
      <c r="E27" s="652"/>
      <c r="F27" s="996"/>
      <c r="G27" s="653"/>
      <c r="H27" s="352" t="s">
        <v>469</v>
      </c>
      <c r="I27" s="659"/>
      <c r="J27" s="959" t="str">
        <f t="shared" si="0"/>
        <v/>
      </c>
    </row>
    <row r="28" spans="1:10" ht="12.75">
      <c r="A28" s="655" t="s">
        <v>336</v>
      </c>
      <c r="B28" s="648"/>
      <c r="C28" s="660" t="s">
        <v>3070</v>
      </c>
      <c r="D28" s="651" t="s">
        <v>1627</v>
      </c>
      <c r="E28" s="656">
        <v>12</v>
      </c>
      <c r="F28" s="996"/>
      <c r="G28" s="653">
        <f>E28*F28</f>
        <v>0</v>
      </c>
      <c r="H28" s="650"/>
      <c r="I28" s="659"/>
      <c r="J28" s="959" t="str">
        <f t="shared" si="0"/>
        <v>CHYBNÁ CENA</v>
      </c>
    </row>
    <row r="29" spans="1:10" ht="22.5">
      <c r="A29" s="655"/>
      <c r="B29" s="648"/>
      <c r="C29" s="650"/>
      <c r="D29" s="651"/>
      <c r="E29" s="652"/>
      <c r="F29" s="996"/>
      <c r="G29" s="653"/>
      <c r="H29" s="352" t="s">
        <v>2309</v>
      </c>
      <c r="I29" s="659"/>
      <c r="J29" s="959" t="str">
        <f t="shared" si="0"/>
        <v/>
      </c>
    </row>
    <row r="30" spans="1:10" ht="22.5">
      <c r="A30" s="655"/>
      <c r="B30" s="648"/>
      <c r="C30" s="650"/>
      <c r="D30" s="651"/>
      <c r="E30" s="652"/>
      <c r="F30" s="996"/>
      <c r="G30" s="653"/>
      <c r="H30" s="352" t="s">
        <v>2310</v>
      </c>
      <c r="I30" s="659"/>
      <c r="J30" s="959" t="str">
        <f t="shared" si="0"/>
        <v/>
      </c>
    </row>
    <row r="31" spans="1:10" ht="22.5">
      <c r="A31" s="655"/>
      <c r="B31" s="648"/>
      <c r="C31" s="650"/>
      <c r="D31" s="651"/>
      <c r="E31" s="652"/>
      <c r="F31" s="996"/>
      <c r="G31" s="653"/>
      <c r="H31" s="352" t="s">
        <v>2311</v>
      </c>
      <c r="I31" s="659"/>
      <c r="J31" s="959" t="str">
        <f t="shared" si="0"/>
        <v/>
      </c>
    </row>
    <row r="32" spans="1:10" ht="22.5">
      <c r="A32" s="655"/>
      <c r="B32" s="648"/>
      <c r="C32" s="650"/>
      <c r="D32" s="651"/>
      <c r="E32" s="652"/>
      <c r="F32" s="996"/>
      <c r="G32" s="653"/>
      <c r="H32" s="352" t="s">
        <v>2312</v>
      </c>
      <c r="I32" s="659"/>
      <c r="J32" s="959" t="str">
        <f t="shared" si="0"/>
        <v/>
      </c>
    </row>
    <row r="33" spans="1:10" ht="22.5">
      <c r="A33" s="655"/>
      <c r="B33" s="648"/>
      <c r="C33" s="650"/>
      <c r="D33" s="651"/>
      <c r="E33" s="652"/>
      <c r="F33" s="996"/>
      <c r="G33" s="653"/>
      <c r="H33" s="352" t="s">
        <v>2318</v>
      </c>
      <c r="I33" s="659"/>
      <c r="J33" s="959" t="str">
        <f t="shared" si="0"/>
        <v/>
      </c>
    </row>
    <row r="34" spans="1:10" ht="22.5">
      <c r="A34" s="655"/>
      <c r="B34" s="648"/>
      <c r="C34" s="650"/>
      <c r="D34" s="651"/>
      <c r="E34" s="652"/>
      <c r="F34" s="996"/>
      <c r="G34" s="653"/>
      <c r="H34" s="352" t="s">
        <v>469</v>
      </c>
      <c r="I34" s="659"/>
      <c r="J34" s="959" t="str">
        <f t="shared" si="0"/>
        <v/>
      </c>
    </row>
    <row r="35" spans="1:10" ht="12.75">
      <c r="A35" s="655" t="s">
        <v>338</v>
      </c>
      <c r="B35" s="353"/>
      <c r="C35" s="660" t="s">
        <v>3071</v>
      </c>
      <c r="D35" s="651" t="s">
        <v>1627</v>
      </c>
      <c r="E35" s="656">
        <v>332</v>
      </c>
      <c r="F35" s="996"/>
      <c r="G35" s="653">
        <f>E35*F35</f>
        <v>0</v>
      </c>
      <c r="H35" s="650"/>
      <c r="I35" s="659"/>
      <c r="J35" s="959" t="str">
        <f t="shared" si="0"/>
        <v>CHYBNÁ CENA</v>
      </c>
    </row>
    <row r="36" spans="1:10" ht="22.5">
      <c r="A36" s="655"/>
      <c r="B36" s="353"/>
      <c r="C36" s="650"/>
      <c r="D36" s="651"/>
      <c r="E36" s="652"/>
      <c r="F36" s="996"/>
      <c r="G36" s="653"/>
      <c r="H36" s="352" t="s">
        <v>2309</v>
      </c>
      <c r="I36" s="659"/>
      <c r="J36" s="959" t="str">
        <f t="shared" si="0"/>
        <v/>
      </c>
    </row>
    <row r="37" spans="1:10" ht="22.5">
      <c r="A37" s="655"/>
      <c r="B37" s="353"/>
      <c r="C37" s="650"/>
      <c r="D37" s="651"/>
      <c r="E37" s="652"/>
      <c r="F37" s="996"/>
      <c r="G37" s="653"/>
      <c r="H37" s="352" t="s">
        <v>2310</v>
      </c>
      <c r="I37" s="659"/>
      <c r="J37" s="959" t="str">
        <f t="shared" si="0"/>
        <v/>
      </c>
    </row>
    <row r="38" spans="1:10" ht="22.5">
      <c r="A38" s="655"/>
      <c r="B38" s="648"/>
      <c r="C38" s="650"/>
      <c r="D38" s="651"/>
      <c r="E38" s="652"/>
      <c r="F38" s="996"/>
      <c r="G38" s="653"/>
      <c r="H38" s="352" t="s">
        <v>2311</v>
      </c>
      <c r="I38" s="659"/>
      <c r="J38" s="959" t="str">
        <f aca="true" t="shared" si="2" ref="J38:J69">IF((ISBLANK(D38)),"",IF(G38&lt;=0,"CHYBNÁ CENA",""))</f>
        <v/>
      </c>
    </row>
    <row r="39" spans="1:10" ht="22.5">
      <c r="A39" s="655"/>
      <c r="B39" s="648"/>
      <c r="C39" s="650"/>
      <c r="D39" s="651"/>
      <c r="E39" s="652"/>
      <c r="F39" s="996"/>
      <c r="G39" s="653"/>
      <c r="H39" s="352" t="s">
        <v>2312</v>
      </c>
      <c r="I39" s="659"/>
      <c r="J39" s="959" t="str">
        <f t="shared" si="2"/>
        <v/>
      </c>
    </row>
    <row r="40" spans="1:10" ht="22.5">
      <c r="A40" s="655"/>
      <c r="B40" s="648"/>
      <c r="C40" s="650"/>
      <c r="D40" s="651"/>
      <c r="E40" s="652"/>
      <c r="F40" s="996"/>
      <c r="G40" s="653"/>
      <c r="H40" s="352" t="s">
        <v>2318</v>
      </c>
      <c r="I40" s="659"/>
      <c r="J40" s="959" t="str">
        <f t="shared" si="2"/>
        <v/>
      </c>
    </row>
    <row r="41" spans="1:10" ht="22.5">
      <c r="A41" s="655"/>
      <c r="B41" s="648"/>
      <c r="C41" s="650"/>
      <c r="D41" s="651"/>
      <c r="E41" s="652"/>
      <c r="F41" s="996"/>
      <c r="G41" s="653"/>
      <c r="H41" s="352" t="s">
        <v>469</v>
      </c>
      <c r="I41" s="659"/>
      <c r="J41" s="959" t="str">
        <f t="shared" si="2"/>
        <v/>
      </c>
    </row>
    <row r="42" spans="1:10" ht="12.75">
      <c r="A42" s="655" t="s">
        <v>2164</v>
      </c>
      <c r="B42" s="648"/>
      <c r="C42" s="660" t="s">
        <v>3072</v>
      </c>
      <c r="D42" s="651" t="s">
        <v>1627</v>
      </c>
      <c r="E42" s="656">
        <v>93</v>
      </c>
      <c r="F42" s="996"/>
      <c r="G42" s="653">
        <f>E42*F42</f>
        <v>0</v>
      </c>
      <c r="H42" s="650"/>
      <c r="I42" s="659"/>
      <c r="J42" s="959" t="str">
        <f t="shared" si="2"/>
        <v>CHYBNÁ CENA</v>
      </c>
    </row>
    <row r="43" spans="1:10" ht="22.5">
      <c r="A43" s="655"/>
      <c r="B43" s="648"/>
      <c r="C43" s="650"/>
      <c r="D43" s="651"/>
      <c r="E43" s="652"/>
      <c r="F43" s="996"/>
      <c r="G43" s="653"/>
      <c r="H43" s="352" t="s">
        <v>2309</v>
      </c>
      <c r="I43" s="659"/>
      <c r="J43" s="959" t="str">
        <f t="shared" si="2"/>
        <v/>
      </c>
    </row>
    <row r="44" spans="1:10" ht="22.5">
      <c r="A44" s="655"/>
      <c r="B44" s="648"/>
      <c r="C44" s="650"/>
      <c r="D44" s="651"/>
      <c r="E44" s="652"/>
      <c r="F44" s="996"/>
      <c r="G44" s="653"/>
      <c r="H44" s="352" t="s">
        <v>2310</v>
      </c>
      <c r="I44" s="659"/>
      <c r="J44" s="959" t="str">
        <f t="shared" si="2"/>
        <v/>
      </c>
    </row>
    <row r="45" spans="1:10" ht="22.5">
      <c r="A45" s="655"/>
      <c r="B45" s="648"/>
      <c r="C45" s="650"/>
      <c r="D45" s="651"/>
      <c r="E45" s="652"/>
      <c r="F45" s="996"/>
      <c r="G45" s="653"/>
      <c r="H45" s="352" t="s">
        <v>2311</v>
      </c>
      <c r="I45" s="659"/>
      <c r="J45" s="959" t="str">
        <f t="shared" si="2"/>
        <v/>
      </c>
    </row>
    <row r="46" spans="1:10" ht="22.5">
      <c r="A46" s="655"/>
      <c r="B46" s="648"/>
      <c r="C46" s="650"/>
      <c r="D46" s="651"/>
      <c r="E46" s="652"/>
      <c r="F46" s="996"/>
      <c r="G46" s="653"/>
      <c r="H46" s="352" t="s">
        <v>2312</v>
      </c>
      <c r="I46" s="659"/>
      <c r="J46" s="959" t="str">
        <f t="shared" si="2"/>
        <v/>
      </c>
    </row>
    <row r="47" spans="1:10" ht="22.5">
      <c r="A47" s="655"/>
      <c r="B47" s="648"/>
      <c r="C47" s="650"/>
      <c r="D47" s="651"/>
      <c r="E47" s="652"/>
      <c r="F47" s="996"/>
      <c r="G47" s="653"/>
      <c r="H47" s="352" t="s">
        <v>2318</v>
      </c>
      <c r="I47" s="659"/>
      <c r="J47" s="959" t="str">
        <f t="shared" si="2"/>
        <v/>
      </c>
    </row>
    <row r="48" spans="1:10" ht="22.5">
      <c r="A48" s="655"/>
      <c r="B48" s="648"/>
      <c r="C48" s="650"/>
      <c r="D48" s="651"/>
      <c r="E48" s="652"/>
      <c r="F48" s="996"/>
      <c r="G48" s="653"/>
      <c r="H48" s="352" t="s">
        <v>469</v>
      </c>
      <c r="I48" s="659"/>
      <c r="J48" s="959" t="str">
        <f t="shared" si="2"/>
        <v/>
      </c>
    </row>
    <row r="49" spans="1:10" ht="12.75">
      <c r="A49" s="655" t="s">
        <v>2166</v>
      </c>
      <c r="B49" s="648"/>
      <c r="C49" s="660" t="s">
        <v>3073</v>
      </c>
      <c r="D49" s="651" t="s">
        <v>1627</v>
      </c>
      <c r="E49" s="656">
        <v>37</v>
      </c>
      <c r="F49" s="996"/>
      <c r="G49" s="653">
        <f>E49*F49</f>
        <v>0</v>
      </c>
      <c r="H49" s="650"/>
      <c r="I49" s="659"/>
      <c r="J49" s="959" t="str">
        <f t="shared" si="2"/>
        <v>CHYBNÁ CENA</v>
      </c>
    </row>
    <row r="50" spans="1:10" ht="22.5">
      <c r="A50" s="655"/>
      <c r="B50" s="648"/>
      <c r="C50" s="650"/>
      <c r="D50" s="651"/>
      <c r="E50" s="652"/>
      <c r="F50" s="996"/>
      <c r="G50" s="653"/>
      <c r="H50" s="352" t="s">
        <v>2309</v>
      </c>
      <c r="I50" s="659"/>
      <c r="J50" s="959" t="str">
        <f t="shared" si="2"/>
        <v/>
      </c>
    </row>
    <row r="51" spans="1:10" ht="22.5">
      <c r="A51" s="655"/>
      <c r="B51" s="648"/>
      <c r="C51" s="650"/>
      <c r="D51" s="651"/>
      <c r="E51" s="652"/>
      <c r="F51" s="996"/>
      <c r="G51" s="653"/>
      <c r="H51" s="352" t="s">
        <v>2310</v>
      </c>
      <c r="I51" s="659"/>
      <c r="J51" s="959" t="str">
        <f t="shared" si="2"/>
        <v/>
      </c>
    </row>
    <row r="52" spans="1:10" ht="22.5">
      <c r="A52" s="655"/>
      <c r="B52" s="648"/>
      <c r="C52" s="650"/>
      <c r="D52" s="651"/>
      <c r="E52" s="652"/>
      <c r="F52" s="996"/>
      <c r="G52" s="653"/>
      <c r="H52" s="352" t="s">
        <v>2311</v>
      </c>
      <c r="I52" s="659"/>
      <c r="J52" s="959" t="str">
        <f t="shared" si="2"/>
        <v/>
      </c>
    </row>
    <row r="53" spans="1:10" ht="22.5">
      <c r="A53" s="655"/>
      <c r="B53" s="648"/>
      <c r="C53" s="650"/>
      <c r="D53" s="651"/>
      <c r="E53" s="652"/>
      <c r="F53" s="996"/>
      <c r="G53" s="653"/>
      <c r="H53" s="352" t="s">
        <v>2312</v>
      </c>
      <c r="I53" s="659"/>
      <c r="J53" s="959" t="str">
        <f t="shared" si="2"/>
        <v/>
      </c>
    </row>
    <row r="54" spans="1:10" ht="22.5">
      <c r="A54" s="655"/>
      <c r="B54" s="648"/>
      <c r="C54" s="650"/>
      <c r="D54" s="651"/>
      <c r="E54" s="652"/>
      <c r="F54" s="996"/>
      <c r="G54" s="653"/>
      <c r="H54" s="352" t="s">
        <v>2318</v>
      </c>
      <c r="I54" s="659"/>
      <c r="J54" s="959" t="str">
        <f t="shared" si="2"/>
        <v/>
      </c>
    </row>
    <row r="55" spans="1:10" ht="22.5">
      <c r="A55" s="655"/>
      <c r="B55" s="648"/>
      <c r="C55" s="650"/>
      <c r="D55" s="651"/>
      <c r="E55" s="652"/>
      <c r="F55" s="996"/>
      <c r="G55" s="653"/>
      <c r="H55" s="352" t="s">
        <v>469</v>
      </c>
      <c r="I55" s="659"/>
      <c r="J55" s="959" t="str">
        <f t="shared" si="2"/>
        <v/>
      </c>
    </row>
    <row r="56" spans="1:10" ht="12.75">
      <c r="A56" s="655" t="s">
        <v>2168</v>
      </c>
      <c r="B56" s="648"/>
      <c r="C56" s="660" t="s">
        <v>3074</v>
      </c>
      <c r="D56" s="651" t="s">
        <v>1627</v>
      </c>
      <c r="E56" s="656">
        <v>17</v>
      </c>
      <c r="F56" s="996"/>
      <c r="G56" s="653">
        <f>E56*F56</f>
        <v>0</v>
      </c>
      <c r="H56" s="650"/>
      <c r="I56" s="659"/>
      <c r="J56" s="959" t="str">
        <f t="shared" si="2"/>
        <v>CHYBNÁ CENA</v>
      </c>
    </row>
    <row r="57" spans="1:10" ht="12.75">
      <c r="A57" s="655" t="s">
        <v>2170</v>
      </c>
      <c r="B57" s="648"/>
      <c r="C57" s="660" t="s">
        <v>3075</v>
      </c>
      <c r="D57" s="651" t="s">
        <v>1627</v>
      </c>
      <c r="E57" s="656">
        <v>16</v>
      </c>
      <c r="F57" s="996"/>
      <c r="G57" s="653">
        <f>E57*F57</f>
        <v>0</v>
      </c>
      <c r="H57" s="352"/>
      <c r="I57" s="659"/>
      <c r="J57" s="959" t="str">
        <f t="shared" si="2"/>
        <v>CHYBNÁ CENA</v>
      </c>
    </row>
    <row r="58" spans="1:10" ht="12.75">
      <c r="A58" s="655" t="s">
        <v>219</v>
      </c>
      <c r="B58" s="648"/>
      <c r="C58" s="660" t="s">
        <v>3076</v>
      </c>
      <c r="D58" s="651" t="s">
        <v>1627</v>
      </c>
      <c r="E58" s="656">
        <v>4</v>
      </c>
      <c r="F58" s="996"/>
      <c r="G58" s="653">
        <f>E58*F58</f>
        <v>0</v>
      </c>
      <c r="H58" s="650"/>
      <c r="I58" s="659"/>
      <c r="J58" s="959" t="str">
        <f t="shared" si="2"/>
        <v>CHYBNÁ CENA</v>
      </c>
    </row>
    <row r="59" spans="1:10" ht="25.5">
      <c r="A59" s="655" t="s">
        <v>3077</v>
      </c>
      <c r="B59" s="648"/>
      <c r="C59" s="660" t="s">
        <v>3078</v>
      </c>
      <c r="D59" s="651" t="s">
        <v>1627</v>
      </c>
      <c r="E59" s="656">
        <v>4</v>
      </c>
      <c r="F59" s="996"/>
      <c r="G59" s="653">
        <f>E59*F59</f>
        <v>0</v>
      </c>
      <c r="H59" s="650"/>
      <c r="I59" s="659"/>
      <c r="J59" s="959" t="str">
        <f t="shared" si="2"/>
        <v>CHYBNÁ CENA</v>
      </c>
    </row>
    <row r="60" spans="1:10" ht="12.75">
      <c r="A60" s="647" t="s">
        <v>269</v>
      </c>
      <c r="B60" s="648"/>
      <c r="C60" s="649" t="s">
        <v>3261</v>
      </c>
      <c r="D60" s="651"/>
      <c r="E60" s="652"/>
      <c r="F60" s="996"/>
      <c r="G60" s="653"/>
      <c r="H60" s="650"/>
      <c r="I60" s="659"/>
      <c r="J60" s="959" t="str">
        <f t="shared" si="2"/>
        <v/>
      </c>
    </row>
    <row r="61" spans="1:10" ht="25.5">
      <c r="A61" s="655" t="s">
        <v>271</v>
      </c>
      <c r="B61" s="648"/>
      <c r="C61" s="660" t="s">
        <v>4435</v>
      </c>
      <c r="D61" s="651" t="s">
        <v>1627</v>
      </c>
      <c r="E61" s="656">
        <v>2</v>
      </c>
      <c r="F61" s="996"/>
      <c r="G61" s="653">
        <f>E61*F61</f>
        <v>0</v>
      </c>
      <c r="H61" s="650"/>
      <c r="I61" s="659"/>
      <c r="J61" s="959" t="str">
        <f t="shared" si="2"/>
        <v>CHYBNÁ CENA</v>
      </c>
    </row>
    <row r="62" spans="1:10" ht="38.25">
      <c r="A62" s="655" t="s">
        <v>272</v>
      </c>
      <c r="B62" s="648"/>
      <c r="C62" s="660" t="s">
        <v>4436</v>
      </c>
      <c r="D62" s="651" t="s">
        <v>1627</v>
      </c>
      <c r="E62" s="656">
        <v>2</v>
      </c>
      <c r="F62" s="996"/>
      <c r="G62" s="653">
        <f>E62*F62</f>
        <v>0</v>
      </c>
      <c r="H62" s="650"/>
      <c r="I62" s="659"/>
      <c r="J62" s="959" t="str">
        <f t="shared" si="2"/>
        <v>CHYBNÁ CENA</v>
      </c>
    </row>
    <row r="63" spans="1:10" ht="25.5">
      <c r="A63" s="655" t="s">
        <v>273</v>
      </c>
      <c r="B63" s="648"/>
      <c r="C63" s="660" t="s">
        <v>4437</v>
      </c>
      <c r="D63" s="651" t="s">
        <v>1627</v>
      </c>
      <c r="E63" s="656">
        <v>1</v>
      </c>
      <c r="F63" s="996"/>
      <c r="G63" s="653">
        <f>E63*F63</f>
        <v>0</v>
      </c>
      <c r="H63" s="650"/>
      <c r="I63" s="659"/>
      <c r="J63" s="959" t="str">
        <f t="shared" si="2"/>
        <v>CHYBNÁ CENA</v>
      </c>
    </row>
    <row r="64" spans="1:10" ht="12.75">
      <c r="A64" s="655"/>
      <c r="B64" s="648"/>
      <c r="C64" s="660"/>
      <c r="D64" s="651"/>
      <c r="E64" s="656"/>
      <c r="F64" s="996"/>
      <c r="G64" s="653"/>
      <c r="H64" s="352"/>
      <c r="I64" s="659"/>
      <c r="J64" s="959" t="str">
        <f t="shared" si="2"/>
        <v/>
      </c>
    </row>
    <row r="65" spans="1:10" ht="12.75">
      <c r="A65" s="655"/>
      <c r="B65" s="648"/>
      <c r="C65" s="650"/>
      <c r="D65" s="651"/>
      <c r="E65" s="652"/>
      <c r="F65" s="996"/>
      <c r="G65" s="653"/>
      <c r="H65" s="650"/>
      <c r="I65" s="659"/>
      <c r="J65" s="959" t="str">
        <f t="shared" si="2"/>
        <v/>
      </c>
    </row>
    <row r="66" spans="1:10" ht="12.75">
      <c r="A66" s="647" t="s">
        <v>2374</v>
      </c>
      <c r="B66" s="648"/>
      <c r="C66" s="649" t="s">
        <v>2375</v>
      </c>
      <c r="D66" s="651"/>
      <c r="E66" s="652"/>
      <c r="F66" s="996"/>
      <c r="G66" s="653"/>
      <c r="H66" s="650"/>
      <c r="I66" s="659"/>
      <c r="J66" s="959" t="str">
        <f t="shared" si="2"/>
        <v/>
      </c>
    </row>
    <row r="67" spans="1:10" ht="140.25">
      <c r="A67" s="655"/>
      <c r="B67" s="648"/>
      <c r="C67" s="650"/>
      <c r="D67" s="651"/>
      <c r="E67" s="652"/>
      <c r="F67" s="996"/>
      <c r="G67" s="653"/>
      <c r="H67" s="650" t="s">
        <v>3114</v>
      </c>
      <c r="I67" s="659"/>
      <c r="J67" s="959" t="str">
        <f t="shared" si="2"/>
        <v/>
      </c>
    </row>
    <row r="68" spans="1:10" ht="12.75">
      <c r="A68" s="655" t="s">
        <v>3115</v>
      </c>
      <c r="B68" s="648"/>
      <c r="C68" s="661"/>
      <c r="D68" s="651"/>
      <c r="E68" s="652"/>
      <c r="F68" s="996"/>
      <c r="G68" s="653"/>
      <c r="H68" s="650"/>
      <c r="I68" s="659"/>
      <c r="J68" s="959" t="str">
        <f t="shared" si="2"/>
        <v/>
      </c>
    </row>
    <row r="69" spans="1:10" ht="12.75">
      <c r="A69" s="655" t="s">
        <v>3117</v>
      </c>
      <c r="B69" s="648"/>
      <c r="C69" s="649" t="s">
        <v>3269</v>
      </c>
      <c r="D69" s="651"/>
      <c r="E69" s="656"/>
      <c r="F69" s="996"/>
      <c r="G69" s="653"/>
      <c r="H69" s="650"/>
      <c r="I69" s="659"/>
      <c r="J69" s="959" t="str">
        <f t="shared" si="2"/>
        <v/>
      </c>
    </row>
    <row r="70" spans="1:10" ht="63.75">
      <c r="A70" s="655"/>
      <c r="B70" s="648"/>
      <c r="C70" s="660" t="s">
        <v>4438</v>
      </c>
      <c r="D70" s="651" t="s">
        <v>456</v>
      </c>
      <c r="E70" s="656">
        <v>2100</v>
      </c>
      <c r="F70" s="996"/>
      <c r="G70" s="653">
        <f>E70*F70</f>
        <v>0</v>
      </c>
      <c r="H70" s="650" t="s">
        <v>2432</v>
      </c>
      <c r="I70" s="659"/>
      <c r="J70" s="959" t="str">
        <f aca="true" t="shared" si="3" ref="J70:J101">IF((ISBLANK(D70)),"",IF(G70&lt;=0,"CHYBNÁ CENA",""))</f>
        <v>CHYBNÁ CENA</v>
      </c>
    </row>
    <row r="71" spans="1:10" ht="12.75">
      <c r="A71" s="655"/>
      <c r="B71" s="648"/>
      <c r="C71" s="660"/>
      <c r="D71" s="651"/>
      <c r="E71" s="656"/>
      <c r="F71" s="996"/>
      <c r="G71" s="653"/>
      <c r="H71" s="650"/>
      <c r="I71" s="659"/>
      <c r="J71" s="959" t="str">
        <f t="shared" si="3"/>
        <v/>
      </c>
    </row>
    <row r="72" spans="1:10" ht="12.75">
      <c r="A72" s="655"/>
      <c r="B72" s="648"/>
      <c r="C72" s="650"/>
      <c r="D72" s="651"/>
      <c r="E72" s="656"/>
      <c r="F72" s="996"/>
      <c r="G72" s="653"/>
      <c r="H72" s="650"/>
      <c r="I72" s="659"/>
      <c r="J72" s="959" t="str">
        <f t="shared" si="3"/>
        <v/>
      </c>
    </row>
    <row r="73" spans="1:10" ht="12.75">
      <c r="A73" s="655"/>
      <c r="B73" s="648"/>
      <c r="C73" s="660"/>
      <c r="D73" s="651"/>
      <c r="E73" s="656"/>
      <c r="F73" s="996"/>
      <c r="G73" s="653"/>
      <c r="H73" s="650"/>
      <c r="I73" s="659"/>
      <c r="J73" s="959" t="str">
        <f t="shared" si="3"/>
        <v/>
      </c>
    </row>
    <row r="74" spans="1:10" ht="12.75">
      <c r="A74" s="655"/>
      <c r="B74" s="648"/>
      <c r="C74" s="650"/>
      <c r="D74" s="651"/>
      <c r="E74" s="656"/>
      <c r="F74" s="996"/>
      <c r="G74" s="706"/>
      <c r="H74" s="650"/>
      <c r="I74" s="659"/>
      <c r="J74" s="959" t="str">
        <f t="shared" si="3"/>
        <v/>
      </c>
    </row>
    <row r="75" spans="1:10" ht="12.75">
      <c r="A75" s="655" t="s">
        <v>2445</v>
      </c>
      <c r="B75" s="648"/>
      <c r="C75" s="661"/>
      <c r="D75" s="651"/>
      <c r="E75" s="656"/>
      <c r="F75" s="996"/>
      <c r="G75" s="653"/>
      <c r="H75" s="650"/>
      <c r="I75" s="659"/>
      <c r="J75" s="959" t="str">
        <f t="shared" si="3"/>
        <v/>
      </c>
    </row>
    <row r="76" spans="1:10" ht="25.5">
      <c r="A76" s="655" t="s">
        <v>2447</v>
      </c>
      <c r="B76" s="648"/>
      <c r="C76" s="649" t="s">
        <v>3116</v>
      </c>
      <c r="D76" s="651"/>
      <c r="E76" s="656"/>
      <c r="F76" s="996"/>
      <c r="G76" s="653"/>
      <c r="H76" s="650"/>
      <c r="I76" s="659"/>
      <c r="J76" s="959" t="str">
        <f t="shared" si="3"/>
        <v/>
      </c>
    </row>
    <row r="77" spans="1:10" ht="63.75">
      <c r="A77" s="655"/>
      <c r="B77" s="648"/>
      <c r="C77" s="660" t="s">
        <v>4439</v>
      </c>
      <c r="D77" s="651" t="s">
        <v>456</v>
      </c>
      <c r="E77" s="656">
        <v>2350</v>
      </c>
      <c r="F77" s="996"/>
      <c r="G77" s="653">
        <f>E77*F77</f>
        <v>0</v>
      </c>
      <c r="H77" s="650" t="s">
        <v>2432</v>
      </c>
      <c r="I77" s="659"/>
      <c r="J77" s="959" t="str">
        <f t="shared" si="3"/>
        <v>CHYBNÁ CENA</v>
      </c>
    </row>
    <row r="78" spans="1:10" ht="12.75">
      <c r="A78" s="655" t="s">
        <v>4752</v>
      </c>
      <c r="B78" s="648"/>
      <c r="C78" s="660" t="s">
        <v>4440</v>
      </c>
      <c r="D78" s="658" t="s">
        <v>456</v>
      </c>
      <c r="E78" s="656">
        <v>135</v>
      </c>
      <c r="F78" s="996"/>
      <c r="G78" s="653">
        <f>E78*F78</f>
        <v>0</v>
      </c>
      <c r="H78" s="650"/>
      <c r="I78" s="659"/>
      <c r="J78" s="959" t="str">
        <f t="shared" si="3"/>
        <v>CHYBNÁ CENA</v>
      </c>
    </row>
    <row r="79" spans="1:10" ht="12.75">
      <c r="A79" s="655"/>
      <c r="B79" s="648"/>
      <c r="C79" s="660"/>
      <c r="D79" s="651"/>
      <c r="E79" s="656"/>
      <c r="F79" s="996"/>
      <c r="G79" s="706"/>
      <c r="H79" s="650"/>
      <c r="I79" s="659"/>
      <c r="J79" s="959" t="str">
        <f t="shared" si="3"/>
        <v/>
      </c>
    </row>
    <row r="80" spans="1:10" ht="12.75">
      <c r="A80" s="655"/>
      <c r="B80" s="648"/>
      <c r="C80" s="650"/>
      <c r="D80" s="651"/>
      <c r="E80" s="656"/>
      <c r="F80" s="996"/>
      <c r="G80" s="653"/>
      <c r="H80" s="650"/>
      <c r="I80" s="659"/>
      <c r="J80" s="959" t="str">
        <f t="shared" si="3"/>
        <v/>
      </c>
    </row>
    <row r="81" spans="1:10" ht="25.5">
      <c r="A81" s="655" t="s">
        <v>2865</v>
      </c>
      <c r="B81" s="648"/>
      <c r="C81" s="649" t="s">
        <v>2446</v>
      </c>
      <c r="D81" s="651"/>
      <c r="E81" s="656"/>
      <c r="F81" s="996"/>
      <c r="G81" s="653"/>
      <c r="H81" s="650"/>
      <c r="I81" s="659"/>
      <c r="J81" s="959" t="str">
        <f t="shared" si="3"/>
        <v/>
      </c>
    </row>
    <row r="82" spans="1:10" ht="12.75">
      <c r="A82" s="662" t="s">
        <v>2867</v>
      </c>
      <c r="B82" s="648"/>
      <c r="C82" s="660" t="s">
        <v>4767</v>
      </c>
      <c r="D82" s="658" t="s">
        <v>456</v>
      </c>
      <c r="E82" s="656">
        <v>1890</v>
      </c>
      <c r="F82" s="996"/>
      <c r="G82" s="653">
        <f>E82*F82</f>
        <v>0</v>
      </c>
      <c r="H82" s="650"/>
      <c r="I82" s="659"/>
      <c r="J82" s="959" t="str">
        <f t="shared" si="3"/>
        <v>CHYBNÁ CENA</v>
      </c>
    </row>
    <row r="83" spans="1:10" ht="12.75">
      <c r="A83" s="662" t="s">
        <v>3280</v>
      </c>
      <c r="B83" s="648"/>
      <c r="C83" s="660" t="s">
        <v>4441</v>
      </c>
      <c r="D83" s="658" t="s">
        <v>456</v>
      </c>
      <c r="E83" s="656">
        <v>2488</v>
      </c>
      <c r="F83" s="996"/>
      <c r="G83" s="653">
        <f>E83*F83</f>
        <v>0</v>
      </c>
      <c r="H83" s="650"/>
      <c r="I83" s="659"/>
      <c r="J83" s="959" t="str">
        <f t="shared" si="3"/>
        <v>CHYBNÁ CENA</v>
      </c>
    </row>
    <row r="84" spans="1:10" ht="12.75">
      <c r="A84" s="662" t="s">
        <v>3282</v>
      </c>
      <c r="B84" s="648"/>
      <c r="C84" s="660"/>
      <c r="D84" s="651"/>
      <c r="E84" s="656"/>
      <c r="F84" s="996"/>
      <c r="G84" s="653"/>
      <c r="H84" s="650"/>
      <c r="I84" s="659"/>
      <c r="J84" s="959" t="str">
        <f t="shared" si="3"/>
        <v/>
      </c>
    </row>
    <row r="85" spans="1:10" ht="12.75">
      <c r="A85" s="655"/>
      <c r="B85" s="648"/>
      <c r="C85" s="649" t="s">
        <v>3278</v>
      </c>
      <c r="D85" s="651"/>
      <c r="E85" s="656"/>
      <c r="F85" s="996"/>
      <c r="G85" s="653"/>
      <c r="H85" s="650"/>
      <c r="I85" s="659"/>
      <c r="J85" s="959" t="str">
        <f t="shared" si="3"/>
        <v/>
      </c>
    </row>
    <row r="86" spans="1:10" ht="12.75">
      <c r="A86" s="655" t="s">
        <v>2869</v>
      </c>
      <c r="B86" s="648"/>
      <c r="C86" s="649" t="s">
        <v>984</v>
      </c>
      <c r="D86" s="651"/>
      <c r="E86" s="656"/>
      <c r="F86" s="996"/>
      <c r="G86" s="653"/>
      <c r="H86" s="650"/>
      <c r="I86" s="659"/>
      <c r="J86" s="959" t="str">
        <f t="shared" si="3"/>
        <v/>
      </c>
    </row>
    <row r="87" spans="1:10" ht="25.5">
      <c r="A87" s="655" t="s">
        <v>2871</v>
      </c>
      <c r="B87" s="648"/>
      <c r="C87" s="660" t="s">
        <v>3286</v>
      </c>
      <c r="D87" s="651" t="s">
        <v>456</v>
      </c>
      <c r="E87" s="656">
        <v>1650</v>
      </c>
      <c r="F87" s="996"/>
      <c r="G87" s="653">
        <f>E87*F87</f>
        <v>0</v>
      </c>
      <c r="H87" s="650"/>
      <c r="I87" s="659"/>
      <c r="J87" s="959" t="str">
        <f t="shared" si="3"/>
        <v>CHYBNÁ CENA</v>
      </c>
    </row>
    <row r="88" spans="1:10" ht="12.75">
      <c r="A88" s="655"/>
      <c r="B88" s="648"/>
      <c r="C88" s="650"/>
      <c r="D88" s="651"/>
      <c r="E88" s="656"/>
      <c r="F88" s="996"/>
      <c r="G88" s="653"/>
      <c r="H88" s="650"/>
      <c r="I88" s="659"/>
      <c r="J88" s="959" t="str">
        <f t="shared" si="3"/>
        <v/>
      </c>
    </row>
    <row r="89" spans="1:10" ht="12.75">
      <c r="A89" s="655" t="s">
        <v>2873</v>
      </c>
      <c r="B89" s="648"/>
      <c r="C89" s="660" t="s">
        <v>3287</v>
      </c>
      <c r="D89" s="651" t="s">
        <v>456</v>
      </c>
      <c r="E89" s="656">
        <v>140</v>
      </c>
      <c r="F89" s="996"/>
      <c r="G89" s="653">
        <f>E89*F89</f>
        <v>0</v>
      </c>
      <c r="H89" s="650"/>
      <c r="I89" s="659"/>
      <c r="J89" s="959" t="str">
        <f t="shared" si="3"/>
        <v>CHYBNÁ CENA</v>
      </c>
    </row>
    <row r="90" spans="1:10" ht="12.75">
      <c r="A90" s="655"/>
      <c r="B90" s="648"/>
      <c r="C90" s="650"/>
      <c r="D90" s="651"/>
      <c r="E90" s="656"/>
      <c r="F90" s="996"/>
      <c r="G90" s="653"/>
      <c r="H90" s="650"/>
      <c r="I90" s="659"/>
      <c r="J90" s="959" t="str">
        <f t="shared" si="3"/>
        <v/>
      </c>
    </row>
    <row r="91" spans="1:10" ht="12.75">
      <c r="A91" s="655" t="s">
        <v>2875</v>
      </c>
      <c r="B91" s="648"/>
      <c r="C91" s="660" t="s">
        <v>3289</v>
      </c>
      <c r="D91" s="651"/>
      <c r="E91" s="656">
        <v>1420</v>
      </c>
      <c r="F91" s="996"/>
      <c r="G91" s="653">
        <f>E91*F91</f>
        <v>0</v>
      </c>
      <c r="H91" s="650"/>
      <c r="I91" s="659"/>
      <c r="J91" s="959" t="str">
        <f t="shared" si="3"/>
        <v/>
      </c>
    </row>
    <row r="92" spans="1:10" ht="12.75">
      <c r="A92" s="655"/>
      <c r="B92" s="648"/>
      <c r="C92" s="650"/>
      <c r="D92" s="651"/>
      <c r="E92" s="656"/>
      <c r="F92" s="996"/>
      <c r="G92" s="653"/>
      <c r="H92" s="650"/>
      <c r="I92" s="659"/>
      <c r="J92" s="959" t="str">
        <f t="shared" si="3"/>
        <v/>
      </c>
    </row>
    <row r="93" spans="1:10" ht="25.5">
      <c r="A93" s="655" t="s">
        <v>2877</v>
      </c>
      <c r="B93" s="648"/>
      <c r="C93" s="660" t="s">
        <v>4442</v>
      </c>
      <c r="D93" s="651" t="s">
        <v>456</v>
      </c>
      <c r="E93" s="656">
        <v>6120</v>
      </c>
      <c r="F93" s="996"/>
      <c r="G93" s="653">
        <f>E93*F93</f>
        <v>0</v>
      </c>
      <c r="H93" s="650"/>
      <c r="I93" s="659"/>
      <c r="J93" s="959" t="str">
        <f t="shared" si="3"/>
        <v>CHYBNÁ CENA</v>
      </c>
    </row>
    <row r="94" spans="1:10" ht="12.75">
      <c r="A94" s="655"/>
      <c r="B94" s="648"/>
      <c r="C94" s="650"/>
      <c r="D94" s="651"/>
      <c r="E94" s="656"/>
      <c r="F94" s="996"/>
      <c r="G94" s="653"/>
      <c r="H94" s="650"/>
      <c r="I94" s="659"/>
      <c r="J94" s="959" t="str">
        <f t="shared" si="3"/>
        <v/>
      </c>
    </row>
    <row r="95" spans="1:10" ht="12.75">
      <c r="A95" s="655" t="s">
        <v>2879</v>
      </c>
      <c r="B95" s="648"/>
      <c r="C95" s="650" t="s">
        <v>1235</v>
      </c>
      <c r="D95" s="651" t="s">
        <v>1627</v>
      </c>
      <c r="E95" s="976">
        <v>1</v>
      </c>
      <c r="F95" s="996"/>
      <c r="G95" s="653">
        <f>E95*F95</f>
        <v>0</v>
      </c>
      <c r="H95" s="650"/>
      <c r="I95" s="659"/>
      <c r="J95" s="959" t="str">
        <f t="shared" si="3"/>
        <v>CHYBNÁ CENA</v>
      </c>
    </row>
    <row r="96" spans="1:10" ht="12.75">
      <c r="A96" s="655"/>
      <c r="B96" s="648"/>
      <c r="C96" s="660"/>
      <c r="D96" s="651"/>
      <c r="E96" s="656"/>
      <c r="F96" s="996"/>
      <c r="G96" s="653"/>
      <c r="H96" s="650"/>
      <c r="I96" s="659"/>
      <c r="J96" s="959" t="str">
        <f t="shared" si="3"/>
        <v/>
      </c>
    </row>
    <row r="97" spans="1:10" ht="12.75">
      <c r="A97" s="655"/>
      <c r="B97" s="648"/>
      <c r="C97" s="660"/>
      <c r="D97" s="651"/>
      <c r="E97" s="656"/>
      <c r="F97" s="996"/>
      <c r="G97" s="706"/>
      <c r="H97" s="650"/>
      <c r="I97" s="659"/>
      <c r="J97" s="959" t="str">
        <f t="shared" si="3"/>
        <v/>
      </c>
    </row>
    <row r="98" spans="1:10" ht="12.75">
      <c r="A98" s="662"/>
      <c r="B98" s="648"/>
      <c r="C98" s="650"/>
      <c r="D98" s="651"/>
      <c r="E98" s="652"/>
      <c r="F98" s="996"/>
      <c r="G98" s="706"/>
      <c r="H98" s="352"/>
      <c r="I98" s="659"/>
      <c r="J98" s="959" t="str">
        <f t="shared" si="3"/>
        <v/>
      </c>
    </row>
    <row r="99" spans="1:10" ht="12.75">
      <c r="A99" s="655"/>
      <c r="B99" s="648"/>
      <c r="C99" s="650"/>
      <c r="D99" s="651"/>
      <c r="E99" s="652"/>
      <c r="F99" s="996"/>
      <c r="G99" s="706"/>
      <c r="H99" s="352"/>
      <c r="I99" s="659"/>
      <c r="J99" s="959" t="str">
        <f t="shared" si="3"/>
        <v/>
      </c>
    </row>
    <row r="100" spans="1:10" ht="12.75">
      <c r="A100" s="655" t="s">
        <v>983</v>
      </c>
      <c r="B100" s="648"/>
      <c r="C100" s="649" t="s">
        <v>3278</v>
      </c>
      <c r="D100" s="651"/>
      <c r="E100" s="652"/>
      <c r="F100" s="996"/>
      <c r="G100" s="653"/>
      <c r="H100" s="650"/>
      <c r="I100" s="659"/>
      <c r="J100" s="959" t="str">
        <f t="shared" si="3"/>
        <v/>
      </c>
    </row>
    <row r="101" spans="1:10" ht="12.75">
      <c r="A101" s="655" t="s">
        <v>2871</v>
      </c>
      <c r="B101" s="648"/>
      <c r="C101" s="660" t="s">
        <v>4443</v>
      </c>
      <c r="D101" s="658" t="s">
        <v>1958</v>
      </c>
      <c r="E101" s="656">
        <v>18</v>
      </c>
      <c r="F101" s="996"/>
      <c r="G101" s="653">
        <f>E101*F101</f>
        <v>0</v>
      </c>
      <c r="H101" s="650"/>
      <c r="I101" s="659"/>
      <c r="J101" s="959" t="str">
        <f t="shared" si="3"/>
        <v>CHYBNÁ CENA</v>
      </c>
    </row>
    <row r="102" spans="1:10" ht="12.75">
      <c r="A102" s="655"/>
      <c r="B102" s="648"/>
      <c r="C102" s="650"/>
      <c r="D102" s="651"/>
      <c r="E102" s="656"/>
      <c r="F102" s="996"/>
      <c r="G102" s="653"/>
      <c r="H102" s="650"/>
      <c r="I102" s="659"/>
      <c r="J102" s="959" t="str">
        <f aca="true" t="shared" si="4" ref="J102:J133">IF((ISBLANK(D102)),"",IF(G102&lt;=0,"CHYBNÁ CENA",""))</f>
        <v/>
      </c>
    </row>
    <row r="103" spans="1:10" ht="12.75">
      <c r="A103" s="655" t="s">
        <v>2873</v>
      </c>
      <c r="B103" s="648"/>
      <c r="C103" s="660" t="s">
        <v>4444</v>
      </c>
      <c r="D103" s="658" t="s">
        <v>2637</v>
      </c>
      <c r="E103" s="656">
        <v>42</v>
      </c>
      <c r="F103" s="996"/>
      <c r="G103" s="653">
        <f>E103*F103</f>
        <v>0</v>
      </c>
      <c r="H103" s="650"/>
      <c r="I103" s="659"/>
      <c r="J103" s="959" t="str">
        <f t="shared" si="4"/>
        <v>CHYBNÁ CENA</v>
      </c>
    </row>
    <row r="104" spans="1:10" ht="12.75">
      <c r="A104" s="655"/>
      <c r="B104" s="648"/>
      <c r="C104" s="650"/>
      <c r="D104" s="651"/>
      <c r="E104" s="656"/>
      <c r="F104" s="996"/>
      <c r="G104" s="653"/>
      <c r="H104" s="650"/>
      <c r="I104" s="659"/>
      <c r="J104" s="959" t="str">
        <f t="shared" si="4"/>
        <v/>
      </c>
    </row>
    <row r="105" spans="1:10" ht="12.75">
      <c r="A105" s="655"/>
      <c r="B105" s="648"/>
      <c r="C105" s="660"/>
      <c r="D105" s="651"/>
      <c r="E105" s="656"/>
      <c r="F105" s="996"/>
      <c r="G105" s="653"/>
      <c r="H105" s="650"/>
      <c r="I105" s="659"/>
      <c r="J105" s="959" t="str">
        <f t="shared" si="4"/>
        <v/>
      </c>
    </row>
    <row r="106" spans="1:10" ht="12.75">
      <c r="A106" s="655"/>
      <c r="B106" s="648"/>
      <c r="C106" s="650"/>
      <c r="D106" s="651"/>
      <c r="E106" s="652"/>
      <c r="F106" s="996"/>
      <c r="G106" s="653"/>
      <c r="H106" s="650"/>
      <c r="I106" s="659"/>
      <c r="J106" s="959" t="str">
        <f t="shared" si="4"/>
        <v/>
      </c>
    </row>
    <row r="107" spans="1:10" ht="12.75">
      <c r="A107" s="647" t="s">
        <v>1189</v>
      </c>
      <c r="B107" s="648"/>
      <c r="C107" s="649" t="s">
        <v>793</v>
      </c>
      <c r="D107" s="651"/>
      <c r="E107" s="652"/>
      <c r="F107" s="996"/>
      <c r="G107" s="653"/>
      <c r="H107" s="650"/>
      <c r="I107" s="659"/>
      <c r="J107" s="959" t="str">
        <f t="shared" si="4"/>
        <v/>
      </c>
    </row>
    <row r="108" spans="1:10" ht="25.5">
      <c r="A108" s="655" t="s">
        <v>1191</v>
      </c>
      <c r="B108" s="648"/>
      <c r="C108" s="650" t="s">
        <v>795</v>
      </c>
      <c r="D108" s="651" t="s">
        <v>1627</v>
      </c>
      <c r="E108" s="656">
        <v>1</v>
      </c>
      <c r="F108" s="996"/>
      <c r="G108" s="653">
        <f>E108*F108</f>
        <v>0</v>
      </c>
      <c r="H108" s="650"/>
      <c r="I108" s="659"/>
      <c r="J108" s="959" t="str">
        <f t="shared" si="4"/>
        <v>CHYBNÁ CENA</v>
      </c>
    </row>
    <row r="109" spans="1:10" ht="12.75">
      <c r="A109" s="655" t="s">
        <v>1193</v>
      </c>
      <c r="B109" s="648"/>
      <c r="C109" s="650" t="s">
        <v>797</v>
      </c>
      <c r="D109" s="651" t="s">
        <v>1627</v>
      </c>
      <c r="E109" s="656">
        <v>1</v>
      </c>
      <c r="F109" s="996"/>
      <c r="G109" s="653">
        <f>E109*F109</f>
        <v>0</v>
      </c>
      <c r="H109" s="650"/>
      <c r="I109" s="659"/>
      <c r="J109" s="959" t="str">
        <f t="shared" si="4"/>
        <v>CHYBNÁ CENA</v>
      </c>
    </row>
    <row r="110" spans="1:10" ht="12.75">
      <c r="A110" s="655" t="s">
        <v>1195</v>
      </c>
      <c r="B110" s="648"/>
      <c r="C110" s="660" t="s">
        <v>3292</v>
      </c>
      <c r="D110" s="651" t="s">
        <v>1627</v>
      </c>
      <c r="E110" s="656">
        <v>1</v>
      </c>
      <c r="F110" s="996"/>
      <c r="G110" s="653">
        <f>E110*F110</f>
        <v>0</v>
      </c>
      <c r="H110" s="650"/>
      <c r="I110" s="659"/>
      <c r="J110" s="959" t="str">
        <f t="shared" si="4"/>
        <v>CHYBNÁ CENA</v>
      </c>
    </row>
    <row r="111" spans="1:10" ht="12.75">
      <c r="A111" s="655" t="s">
        <v>1197</v>
      </c>
      <c r="B111" s="648"/>
      <c r="C111" s="660" t="s">
        <v>3293</v>
      </c>
      <c r="D111" s="651" t="s">
        <v>1627</v>
      </c>
      <c r="E111" s="656">
        <v>1</v>
      </c>
      <c r="F111" s="996"/>
      <c r="G111" s="653">
        <f>E111*F111</f>
        <v>0</v>
      </c>
      <c r="H111" s="650"/>
      <c r="I111" s="659"/>
      <c r="J111" s="959" t="str">
        <f t="shared" si="4"/>
        <v>CHYBNÁ CENA</v>
      </c>
    </row>
    <row r="112" spans="1:10" ht="12.75">
      <c r="A112" s="655" t="s">
        <v>1199</v>
      </c>
      <c r="B112" s="648"/>
      <c r="C112" s="660" t="s">
        <v>3294</v>
      </c>
      <c r="D112" s="651" t="s">
        <v>1627</v>
      </c>
      <c r="E112" s="656">
        <v>1</v>
      </c>
      <c r="F112" s="996"/>
      <c r="G112" s="653">
        <f>E112*F112</f>
        <v>0</v>
      </c>
      <c r="H112" s="650"/>
      <c r="I112" s="659"/>
      <c r="J112" s="959" t="str">
        <f t="shared" si="4"/>
        <v>CHYBNÁ CENA</v>
      </c>
    </row>
    <row r="113" spans="1:10" ht="12.75">
      <c r="A113" s="655"/>
      <c r="B113" s="648"/>
      <c r="C113" s="650"/>
      <c r="D113" s="651"/>
      <c r="E113" s="656"/>
      <c r="F113" s="996"/>
      <c r="G113" s="653"/>
      <c r="H113" s="650"/>
      <c r="I113" s="659"/>
      <c r="J113" s="959" t="str">
        <f t="shared" si="4"/>
        <v/>
      </c>
    </row>
    <row r="114" spans="1:10" ht="12.75">
      <c r="A114" s="655"/>
      <c r="B114" s="648"/>
      <c r="C114" s="650"/>
      <c r="D114" s="651"/>
      <c r="E114" s="652"/>
      <c r="F114" s="996"/>
      <c r="G114" s="653"/>
      <c r="H114" s="650"/>
      <c r="I114" s="659"/>
      <c r="J114" s="959" t="str">
        <f t="shared" si="4"/>
        <v/>
      </c>
    </row>
    <row r="115" spans="1:10" ht="12.75">
      <c r="A115" s="647" t="s">
        <v>1203</v>
      </c>
      <c r="B115" s="648"/>
      <c r="C115" s="649" t="s">
        <v>460</v>
      </c>
      <c r="D115" s="651"/>
      <c r="E115" s="652"/>
      <c r="F115" s="996"/>
      <c r="G115" s="653"/>
      <c r="H115" s="650"/>
      <c r="I115" s="659"/>
      <c r="J115" s="959" t="str">
        <f t="shared" si="4"/>
        <v/>
      </c>
    </row>
    <row r="116" spans="1:10" ht="12.75">
      <c r="A116" s="655" t="s">
        <v>1205</v>
      </c>
      <c r="B116" s="648"/>
      <c r="C116" s="650" t="s">
        <v>3041</v>
      </c>
      <c r="D116" s="651" t="s">
        <v>1627</v>
      </c>
      <c r="E116" s="656">
        <v>1</v>
      </c>
      <c r="F116" s="996"/>
      <c r="G116" s="653">
        <f aca="true" t="shared" si="5" ref="G116:G128">E116*F116</f>
        <v>0</v>
      </c>
      <c r="H116" s="650"/>
      <c r="I116" s="659"/>
      <c r="J116" s="959" t="str">
        <f t="shared" si="4"/>
        <v>CHYBNÁ CENA</v>
      </c>
    </row>
    <row r="117" spans="1:10" ht="12.75">
      <c r="A117" s="655" t="s">
        <v>1207</v>
      </c>
      <c r="B117" s="648"/>
      <c r="C117" s="650" t="s">
        <v>824</v>
      </c>
      <c r="D117" s="651" t="s">
        <v>1627</v>
      </c>
      <c r="E117" s="652">
        <v>1</v>
      </c>
      <c r="F117" s="996"/>
      <c r="G117" s="653">
        <f t="shared" si="5"/>
        <v>0</v>
      </c>
      <c r="H117" s="650"/>
      <c r="I117" s="659"/>
      <c r="J117" s="959" t="str">
        <f t="shared" si="4"/>
        <v>CHYBNÁ CENA</v>
      </c>
    </row>
    <row r="118" spans="1:10" ht="12.75">
      <c r="A118" s="655" t="s">
        <v>1209</v>
      </c>
      <c r="B118" s="648"/>
      <c r="C118" s="650" t="s">
        <v>95</v>
      </c>
      <c r="D118" s="651" t="s">
        <v>1627</v>
      </c>
      <c r="E118" s="652">
        <v>1</v>
      </c>
      <c r="F118" s="996"/>
      <c r="G118" s="653">
        <f t="shared" si="5"/>
        <v>0</v>
      </c>
      <c r="H118" s="650"/>
      <c r="I118" s="659"/>
      <c r="J118" s="959" t="str">
        <f t="shared" si="4"/>
        <v>CHYBNÁ CENA</v>
      </c>
    </row>
    <row r="119" spans="1:10" ht="12.75">
      <c r="A119" s="655" t="s">
        <v>1211</v>
      </c>
      <c r="B119" s="648"/>
      <c r="C119" s="660" t="s">
        <v>3295</v>
      </c>
      <c r="D119" s="651" t="s">
        <v>1627</v>
      </c>
      <c r="E119" s="652">
        <v>1</v>
      </c>
      <c r="F119" s="996"/>
      <c r="G119" s="653">
        <f t="shared" si="5"/>
        <v>0</v>
      </c>
      <c r="H119" s="650"/>
      <c r="I119" s="659"/>
      <c r="J119" s="959" t="str">
        <f t="shared" si="4"/>
        <v>CHYBNÁ CENA</v>
      </c>
    </row>
    <row r="120" spans="1:10" ht="25.5">
      <c r="A120" s="655" t="s">
        <v>1213</v>
      </c>
      <c r="B120" s="648"/>
      <c r="C120" s="660" t="s">
        <v>4445</v>
      </c>
      <c r="D120" s="651" t="s">
        <v>1627</v>
      </c>
      <c r="E120" s="656">
        <v>1</v>
      </c>
      <c r="F120" s="996"/>
      <c r="G120" s="653">
        <f t="shared" si="5"/>
        <v>0</v>
      </c>
      <c r="H120" s="650"/>
      <c r="I120" s="659"/>
      <c r="J120" s="959" t="str">
        <f t="shared" si="4"/>
        <v>CHYBNÁ CENA</v>
      </c>
    </row>
    <row r="121" spans="1:10" ht="25.5">
      <c r="A121" s="655" t="s">
        <v>1215</v>
      </c>
      <c r="B121" s="648"/>
      <c r="C121" s="660" t="s">
        <v>4446</v>
      </c>
      <c r="D121" s="651" t="s">
        <v>1627</v>
      </c>
      <c r="E121" s="656">
        <v>1</v>
      </c>
      <c r="F121" s="996"/>
      <c r="G121" s="653">
        <f t="shared" si="5"/>
        <v>0</v>
      </c>
      <c r="H121" s="650"/>
      <c r="I121" s="659"/>
      <c r="J121" s="959" t="str">
        <f t="shared" si="4"/>
        <v>CHYBNÁ CENA</v>
      </c>
    </row>
    <row r="122" spans="1:10" ht="25.5">
      <c r="A122" s="655" t="s">
        <v>1217</v>
      </c>
      <c r="B122" s="648"/>
      <c r="C122" s="660" t="s">
        <v>4447</v>
      </c>
      <c r="D122" s="651" t="s">
        <v>1627</v>
      </c>
      <c r="E122" s="656">
        <v>1</v>
      </c>
      <c r="F122" s="996"/>
      <c r="G122" s="653">
        <f t="shared" si="5"/>
        <v>0</v>
      </c>
      <c r="H122" s="650"/>
      <c r="I122" s="659"/>
      <c r="J122" s="959" t="str">
        <f t="shared" si="4"/>
        <v>CHYBNÁ CENA</v>
      </c>
    </row>
    <row r="123" spans="1:10" ht="12.75">
      <c r="A123" s="655" t="s">
        <v>1219</v>
      </c>
      <c r="B123" s="648"/>
      <c r="C123" s="660" t="s">
        <v>3297</v>
      </c>
      <c r="D123" s="651" t="s">
        <v>1627</v>
      </c>
      <c r="E123" s="656">
        <v>1</v>
      </c>
      <c r="F123" s="996"/>
      <c r="G123" s="653">
        <f t="shared" si="5"/>
        <v>0</v>
      </c>
      <c r="H123" s="650"/>
      <c r="I123" s="659"/>
      <c r="J123" s="959" t="str">
        <f t="shared" si="4"/>
        <v>CHYBNÁ CENA</v>
      </c>
    </row>
    <row r="124" spans="1:10" ht="12.75">
      <c r="A124" s="655" t="s">
        <v>1221</v>
      </c>
      <c r="B124" s="648"/>
      <c r="C124" s="660" t="s">
        <v>4448</v>
      </c>
      <c r="D124" s="651" t="s">
        <v>1627</v>
      </c>
      <c r="E124" s="656">
        <v>1</v>
      </c>
      <c r="F124" s="996"/>
      <c r="G124" s="653">
        <f t="shared" si="5"/>
        <v>0</v>
      </c>
      <c r="H124" s="650"/>
      <c r="I124" s="659"/>
      <c r="J124" s="959" t="str">
        <f t="shared" si="4"/>
        <v>CHYBNÁ CENA</v>
      </c>
    </row>
    <row r="125" spans="1:10" ht="12.75">
      <c r="A125" s="655" t="s">
        <v>1223</v>
      </c>
      <c r="B125" s="648"/>
      <c r="C125" s="650" t="s">
        <v>847</v>
      </c>
      <c r="D125" s="651" t="s">
        <v>1627</v>
      </c>
      <c r="E125" s="656">
        <v>1</v>
      </c>
      <c r="F125" s="996"/>
      <c r="G125" s="653">
        <f t="shared" si="5"/>
        <v>0</v>
      </c>
      <c r="H125" s="650"/>
      <c r="I125" s="659"/>
      <c r="J125" s="959" t="str">
        <f t="shared" si="4"/>
        <v>CHYBNÁ CENA</v>
      </c>
    </row>
    <row r="126" spans="1:10" ht="12.75">
      <c r="A126" s="655" t="s">
        <v>1225</v>
      </c>
      <c r="B126" s="648"/>
      <c r="C126" s="650" t="s">
        <v>849</v>
      </c>
      <c r="D126" s="651" t="s">
        <v>1627</v>
      </c>
      <c r="E126" s="656">
        <v>1</v>
      </c>
      <c r="F126" s="996"/>
      <c r="G126" s="653">
        <f t="shared" si="5"/>
        <v>0</v>
      </c>
      <c r="H126" s="650"/>
      <c r="I126" s="659"/>
      <c r="J126" s="959" t="str">
        <f t="shared" si="4"/>
        <v>CHYBNÁ CENA</v>
      </c>
    </row>
    <row r="127" spans="1:10" ht="12.75">
      <c r="A127" s="655" t="s">
        <v>1226</v>
      </c>
      <c r="B127" s="648"/>
      <c r="C127" s="650" t="s">
        <v>852</v>
      </c>
      <c r="D127" s="651" t="s">
        <v>1627</v>
      </c>
      <c r="E127" s="656">
        <v>1</v>
      </c>
      <c r="F127" s="996"/>
      <c r="G127" s="653">
        <f t="shared" si="5"/>
        <v>0</v>
      </c>
      <c r="H127" s="650"/>
      <c r="I127" s="659"/>
      <c r="J127" s="959" t="str">
        <f t="shared" si="4"/>
        <v>CHYBNÁ CENA</v>
      </c>
    </row>
    <row r="128" spans="1:10" ht="12.75">
      <c r="A128" s="655" t="s">
        <v>1227</v>
      </c>
      <c r="B128" s="648"/>
      <c r="C128" s="650" t="s">
        <v>3042</v>
      </c>
      <c r="D128" s="651" t="s">
        <v>1627</v>
      </c>
      <c r="E128" s="656">
        <v>1</v>
      </c>
      <c r="F128" s="996"/>
      <c r="G128" s="653">
        <f t="shared" si="5"/>
        <v>0</v>
      </c>
      <c r="H128" s="650"/>
      <c r="I128" s="659"/>
      <c r="J128" s="959" t="str">
        <f t="shared" si="4"/>
        <v>CHYBNÁ CENA</v>
      </c>
    </row>
    <row r="129" spans="1:10" ht="12.75">
      <c r="A129" s="655"/>
      <c r="B129" s="648"/>
      <c r="C129" s="650"/>
      <c r="D129" s="651"/>
      <c r="E129" s="656"/>
      <c r="F129" s="996"/>
      <c r="G129" s="653"/>
      <c r="H129" s="650"/>
      <c r="I129" s="659"/>
      <c r="J129" s="959" t="str">
        <f t="shared" si="4"/>
        <v/>
      </c>
    </row>
    <row r="130" spans="1:10" ht="12.75">
      <c r="A130" s="655"/>
      <c r="B130" s="648"/>
      <c r="C130" s="650"/>
      <c r="D130" s="651"/>
      <c r="E130" s="656"/>
      <c r="F130" s="996"/>
      <c r="G130" s="653"/>
      <c r="H130" s="650"/>
      <c r="I130" s="659"/>
      <c r="J130" s="959" t="str">
        <f t="shared" si="4"/>
        <v/>
      </c>
    </row>
    <row r="131" spans="1:10" ht="12.75" customHeight="1">
      <c r="A131" s="647" t="s">
        <v>1236</v>
      </c>
      <c r="B131" s="1436" t="s">
        <v>501</v>
      </c>
      <c r="C131" s="1437"/>
      <c r="D131" s="651"/>
      <c r="E131" s="652"/>
      <c r="F131" s="1228"/>
      <c r="G131" s="653"/>
      <c r="H131" s="650"/>
      <c r="I131" s="650"/>
      <c r="J131" s="959" t="str">
        <f t="shared" si="4"/>
        <v/>
      </c>
    </row>
    <row r="132" spans="1:10" ht="12.75">
      <c r="A132" s="655"/>
      <c r="B132" s="648"/>
      <c r="C132" s="650"/>
      <c r="D132" s="651"/>
      <c r="E132" s="656"/>
      <c r="F132" s="1229"/>
      <c r="G132" s="706"/>
      <c r="H132" s="650"/>
      <c r="I132" s="659"/>
      <c r="J132" s="959" t="str">
        <f t="shared" si="4"/>
        <v/>
      </c>
    </row>
    <row r="133" spans="1:10" ht="25.5">
      <c r="A133" s="655" t="s">
        <v>2865</v>
      </c>
      <c r="B133" s="648"/>
      <c r="C133" s="649" t="s">
        <v>2446</v>
      </c>
      <c r="D133" s="651"/>
      <c r="E133" s="656"/>
      <c r="F133" s="1229"/>
      <c r="G133" s="653"/>
      <c r="H133" s="650"/>
      <c r="I133" s="659"/>
      <c r="J133" s="959" t="str">
        <f t="shared" si="4"/>
        <v/>
      </c>
    </row>
    <row r="134" spans="1:10" ht="12.75">
      <c r="A134" s="1303" t="s">
        <v>2867</v>
      </c>
      <c r="B134" s="1304"/>
      <c r="C134" s="1305" t="s">
        <v>4767</v>
      </c>
      <c r="D134" s="1306" t="s">
        <v>456</v>
      </c>
      <c r="E134" s="1307">
        <v>440</v>
      </c>
      <c r="F134" s="1308"/>
      <c r="G134" s="1309">
        <f>E134*F134</f>
        <v>0</v>
      </c>
      <c r="H134" s="1310"/>
      <c r="I134" s="1311"/>
      <c r="J134" s="959" t="str">
        <f>IF((ISBLANK(D134)),"",IF(G134&lt;=0,"CHYBNÁ CENA",""))</f>
        <v>CHYBNÁ CENA</v>
      </c>
    </row>
    <row r="135" spans="1:10" ht="12.75">
      <c r="A135" s="655"/>
      <c r="B135" s="648"/>
      <c r="C135" s="649"/>
      <c r="D135" s="651"/>
      <c r="E135" s="656"/>
      <c r="F135" s="1229"/>
      <c r="G135" s="653"/>
      <c r="H135" s="650"/>
      <c r="I135" s="659"/>
      <c r="J135" s="959" t="str">
        <f aca="true" t="shared" si="6" ref="J135:J147">IF((ISBLANK(D135)),"",IF(G135&lt;=0,"CHYBNÁ CENA",""))</f>
        <v/>
      </c>
    </row>
    <row r="136" spans="1:10" ht="12.75">
      <c r="A136" s="655" t="s">
        <v>2869</v>
      </c>
      <c r="B136" s="648"/>
      <c r="C136" s="649" t="s">
        <v>984</v>
      </c>
      <c r="D136" s="651"/>
      <c r="E136" s="656"/>
      <c r="F136" s="1229"/>
      <c r="G136" s="653"/>
      <c r="H136" s="650"/>
      <c r="I136" s="659"/>
      <c r="J136" s="959" t="str">
        <f t="shared" si="6"/>
        <v/>
      </c>
    </row>
    <row r="137" spans="1:10" ht="12.75">
      <c r="A137" s="655"/>
      <c r="B137" s="648"/>
      <c r="C137" s="650"/>
      <c r="D137" s="651"/>
      <c r="E137" s="656"/>
      <c r="F137" s="1229"/>
      <c r="G137" s="653"/>
      <c r="H137" s="650"/>
      <c r="I137" s="659"/>
      <c r="J137" s="959" t="str">
        <f t="shared" si="6"/>
        <v/>
      </c>
    </row>
    <row r="138" spans="1:10" ht="25.5">
      <c r="A138" s="1312" t="s">
        <v>2877</v>
      </c>
      <c r="B138" s="1304"/>
      <c r="C138" s="1305" t="s">
        <v>4442</v>
      </c>
      <c r="D138" s="1313" t="s">
        <v>456</v>
      </c>
      <c r="E138" s="1307">
        <v>1300</v>
      </c>
      <c r="F138" s="1308"/>
      <c r="G138" s="1309">
        <f>E138*F138</f>
        <v>0</v>
      </c>
      <c r="H138" s="1310"/>
      <c r="I138" s="1311"/>
      <c r="J138" s="959" t="str">
        <f t="shared" si="6"/>
        <v>CHYBNÁ CENA</v>
      </c>
    </row>
    <row r="139" spans="1:10" ht="12.75">
      <c r="A139" s="1312" t="s">
        <v>2879</v>
      </c>
      <c r="B139" s="1304"/>
      <c r="C139" s="1310" t="s">
        <v>1235</v>
      </c>
      <c r="D139" s="1313" t="s">
        <v>1627</v>
      </c>
      <c r="E139" s="1314">
        <v>1</v>
      </c>
      <c r="F139" s="1308"/>
      <c r="G139" s="1309">
        <f>E139*F139</f>
        <v>0</v>
      </c>
      <c r="H139" s="1310"/>
      <c r="I139" s="1311"/>
      <c r="J139" s="959" t="str">
        <f t="shared" si="6"/>
        <v>CHYBNÁ CENA</v>
      </c>
    </row>
    <row r="140" spans="1:10" ht="12.75">
      <c r="A140" s="655"/>
      <c r="B140" s="648"/>
      <c r="C140" s="650"/>
      <c r="D140" s="651"/>
      <c r="E140" s="652"/>
      <c r="F140" s="1229"/>
      <c r="G140" s="706"/>
      <c r="H140" s="680"/>
      <c r="I140" s="659"/>
      <c r="J140" s="959" t="str">
        <f t="shared" si="6"/>
        <v/>
      </c>
    </row>
    <row r="141" spans="1:10" ht="12.75">
      <c r="A141" s="655" t="s">
        <v>983</v>
      </c>
      <c r="B141" s="648"/>
      <c r="C141" s="649" t="s">
        <v>3278</v>
      </c>
      <c r="D141" s="651"/>
      <c r="E141" s="652"/>
      <c r="F141" s="1229"/>
      <c r="G141" s="653"/>
      <c r="H141" s="650"/>
      <c r="I141" s="659"/>
      <c r="J141" s="959" t="str">
        <f t="shared" si="6"/>
        <v/>
      </c>
    </row>
    <row r="142" spans="1:10" ht="12.75">
      <c r="A142" s="1312" t="s">
        <v>2871</v>
      </c>
      <c r="B142" s="1304"/>
      <c r="C142" s="1305" t="s">
        <v>4443</v>
      </c>
      <c r="D142" s="1306" t="s">
        <v>1958</v>
      </c>
      <c r="E142" s="1307">
        <v>1</v>
      </c>
      <c r="F142" s="1308"/>
      <c r="G142" s="1309">
        <f>E142*F142</f>
        <v>0</v>
      </c>
      <c r="H142" s="1310"/>
      <c r="I142" s="1311"/>
      <c r="J142" s="959" t="str">
        <f t="shared" si="6"/>
        <v>CHYBNÁ CENA</v>
      </c>
    </row>
    <row r="143" spans="1:10" ht="12.75">
      <c r="A143" s="655"/>
      <c r="B143" s="648"/>
      <c r="C143" s="650"/>
      <c r="D143" s="651"/>
      <c r="E143" s="652"/>
      <c r="F143" s="1229"/>
      <c r="G143" s="706"/>
      <c r="H143" s="650"/>
      <c r="I143" s="659"/>
      <c r="J143" s="959" t="str">
        <f t="shared" si="6"/>
        <v/>
      </c>
    </row>
    <row r="144" spans="1:10" ht="12.75">
      <c r="A144" s="647" t="s">
        <v>1189</v>
      </c>
      <c r="B144" s="648"/>
      <c r="C144" s="649" t="s">
        <v>793</v>
      </c>
      <c r="D144" s="651"/>
      <c r="E144" s="652"/>
      <c r="F144" s="1229"/>
      <c r="G144" s="706"/>
      <c r="H144" s="650"/>
      <c r="I144" s="659"/>
      <c r="J144" s="959" t="str">
        <f t="shared" si="6"/>
        <v/>
      </c>
    </row>
    <row r="145" spans="1:10" ht="12.75">
      <c r="A145" s="655" t="s">
        <v>1191</v>
      </c>
      <c r="B145" s="648"/>
      <c r="C145" s="650"/>
      <c r="D145" s="651"/>
      <c r="E145" s="656"/>
      <c r="F145" s="1229"/>
      <c r="G145" s="706"/>
      <c r="H145" s="650"/>
      <c r="I145" s="659"/>
      <c r="J145" s="959" t="str">
        <f t="shared" si="6"/>
        <v/>
      </c>
    </row>
    <row r="146" spans="1:10" ht="12.75">
      <c r="A146" s="1312" t="s">
        <v>1193</v>
      </c>
      <c r="B146" s="1304"/>
      <c r="C146" s="1310" t="s">
        <v>797</v>
      </c>
      <c r="D146" s="1313" t="s">
        <v>1627</v>
      </c>
      <c r="E146" s="1307">
        <v>1</v>
      </c>
      <c r="F146" s="1308"/>
      <c r="G146" s="1309">
        <f>E146*F146</f>
        <v>0</v>
      </c>
      <c r="H146" s="1310"/>
      <c r="I146" s="1311"/>
      <c r="J146" s="959" t="str">
        <f t="shared" si="6"/>
        <v>CHYBNÁ CENA</v>
      </c>
    </row>
    <row r="147" spans="1:10" ht="12.75">
      <c r="A147" s="655"/>
      <c r="B147" s="648"/>
      <c r="C147" s="650"/>
      <c r="D147" s="651"/>
      <c r="E147" s="656"/>
      <c r="F147" s="996"/>
      <c r="G147" s="653"/>
      <c r="H147" s="650"/>
      <c r="I147" s="659"/>
      <c r="J147" s="959" t="str">
        <f t="shared" si="6"/>
        <v/>
      </c>
    </row>
    <row r="148" spans="1:9" s="263" customFormat="1" ht="13.5" thickBot="1">
      <c r="A148" s="395"/>
      <c r="B148" s="396"/>
      <c r="C148" s="397" t="s">
        <v>1830</v>
      </c>
      <c r="D148" s="395"/>
      <c r="E148" s="399"/>
      <c r="F148" s="400"/>
      <c r="G148" s="419">
        <f>SUM(G6:G147)</f>
        <v>0</v>
      </c>
      <c r="H148" s="398"/>
      <c r="I148" s="398"/>
    </row>
    <row r="149" spans="1:9" ht="13.5" thickBot="1">
      <c r="A149" s="1401" t="s">
        <v>4769</v>
      </c>
      <c r="B149" s="1402"/>
      <c r="C149" s="1402"/>
      <c r="D149" s="1402"/>
      <c r="E149" s="1402"/>
      <c r="F149" s="1402"/>
      <c r="G149" s="1402"/>
      <c r="H149" s="1402"/>
      <c r="I149" s="1403"/>
    </row>
    <row r="152" spans="6:7" ht="12.75">
      <c r="F152" s="960" t="s">
        <v>4265</v>
      </c>
      <c r="G152" s="961">
        <f>COUNTIF(G6:G147,"&lt;=0")</f>
        <v>57</v>
      </c>
    </row>
  </sheetData>
  <sheetProtection algorithmName="SHA-512" hashValue="iMMJpdBq864bi5m2nW+q6QCowLXDsieJdpNC0Z/PxFUNnUa3Onmn6pG8hHMMoA0d0M/D0P8LC4nuKbuZsxVuMQ==" saltValue="IxJzJaRcCR4ZHUun4Jggkg==" spinCount="100000" sheet="1" objects="1" scenarios="1" selectLockedCells="1"/>
  <mergeCells count="14">
    <mergeCell ref="A1:B1"/>
    <mergeCell ref="C1:I1"/>
    <mergeCell ref="A2:B2"/>
    <mergeCell ref="C2:F2"/>
    <mergeCell ref="A149:I149"/>
    <mergeCell ref="A3:I3"/>
    <mergeCell ref="A4:A5"/>
    <mergeCell ref="C4:C5"/>
    <mergeCell ref="D4:D5"/>
    <mergeCell ref="E4:E5"/>
    <mergeCell ref="F4:G4"/>
    <mergeCell ref="I4:I5"/>
    <mergeCell ref="H4:H5"/>
    <mergeCell ref="B131:C131"/>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7"/>
  <sheetViews>
    <sheetView showGridLines="0" showZeros="0" workbookViewId="0" topLeftCell="A5"/>
  </sheetViews>
  <sheetFormatPr defaultColWidth="9.00390625" defaultRowHeight="12.75"/>
  <cols>
    <col min="1" max="1" width="9.00390625" style="1104" customWidth="1"/>
    <col min="2" max="2" width="29.375" style="1104" customWidth="1"/>
    <col min="3" max="3" width="6.75390625" style="1104" customWidth="1"/>
    <col min="4" max="4" width="14.125" style="1104" customWidth="1"/>
    <col min="5" max="5" width="17.25390625" style="1104" customWidth="1"/>
    <col min="6" max="6" width="15.125" style="1181" customWidth="1"/>
    <col min="7" max="7" width="14.75390625" style="1102" customWidth="1"/>
    <col min="8" max="8" width="24.625" style="1103" customWidth="1"/>
    <col min="9" max="9" width="16.875" style="1104" customWidth="1"/>
    <col min="10" max="10" width="16.25390625" style="1104" customWidth="1"/>
    <col min="11" max="11" width="14.875" style="1104" customWidth="1"/>
    <col min="12" max="16384" width="9.125" style="1104" customWidth="1"/>
  </cols>
  <sheetData>
    <row r="1" spans="1:6" ht="20.1" customHeight="1">
      <c r="A1" s="1098"/>
      <c r="B1" s="1099" t="s">
        <v>471</v>
      </c>
      <c r="C1" s="1100"/>
      <c r="D1" s="1100"/>
      <c r="E1" s="1100"/>
      <c r="F1" s="1101"/>
    </row>
    <row r="2" spans="1:6" ht="20.1" customHeight="1">
      <c r="A2" s="1098"/>
      <c r="B2" s="1105"/>
      <c r="C2" s="1100"/>
      <c r="D2" s="1100"/>
      <c r="E2" s="1100"/>
      <c r="F2" s="1106"/>
    </row>
    <row r="3" spans="1:55" ht="12.75">
      <c r="A3" s="1107" t="s">
        <v>3486</v>
      </c>
      <c r="E3" s="1108"/>
      <c r="F3" s="1108"/>
      <c r="M3" s="1109"/>
      <c r="AY3" s="1110"/>
      <c r="AZ3" s="1110"/>
      <c r="BA3" s="1110"/>
      <c r="BB3" s="1110"/>
      <c r="BC3" s="1110"/>
    </row>
    <row r="4" spans="1:6" ht="12.75">
      <c r="A4" s="1105" t="s">
        <v>3487</v>
      </c>
      <c r="C4" s="1100"/>
      <c r="D4" s="1100"/>
      <c r="E4" s="1100"/>
      <c r="F4" s="1106"/>
    </row>
    <row r="5" spans="1:6" ht="12.75">
      <c r="A5" s="1105"/>
      <c r="C5" s="1100"/>
      <c r="D5" s="1100"/>
      <c r="E5" s="1100"/>
      <c r="F5" s="1106"/>
    </row>
    <row r="6" spans="1:8" ht="20.1" customHeight="1">
      <c r="A6" s="1098"/>
      <c r="B6" s="1105"/>
      <c r="C6" s="1100"/>
      <c r="D6" s="1100"/>
      <c r="E6" s="1100"/>
      <c r="F6" s="1106"/>
      <c r="H6" s="1103" t="s">
        <v>4154</v>
      </c>
    </row>
    <row r="7" spans="1:9" ht="12.75">
      <c r="A7" s="1111"/>
      <c r="B7" s="1112"/>
      <c r="C7" s="1112"/>
      <c r="D7" s="1113">
        <v>0.15</v>
      </c>
      <c r="E7" s="1113">
        <v>0.21</v>
      </c>
      <c r="F7" s="1114" t="s">
        <v>3488</v>
      </c>
      <c r="G7" s="1115"/>
      <c r="H7" s="1103" t="s">
        <v>4266</v>
      </c>
      <c r="I7" s="1116"/>
    </row>
    <row r="8" spans="1:13" ht="20.1" customHeight="1">
      <c r="A8" s="1170"/>
      <c r="B8" s="1186"/>
      <c r="C8" s="1187"/>
      <c r="D8" s="1188"/>
      <c r="E8" s="1189"/>
      <c r="F8" s="1188"/>
      <c r="G8" s="1188"/>
      <c r="M8" s="1109"/>
    </row>
    <row r="9" spans="1:13" s="1160" customFormat="1" ht="20.1" customHeight="1">
      <c r="A9" s="1152" t="s">
        <v>3489</v>
      </c>
      <c r="B9" s="1152" t="s">
        <v>1778</v>
      </c>
      <c r="C9" s="1153"/>
      <c r="D9" s="1154"/>
      <c r="E9" s="1155">
        <f>VRN!G54</f>
        <v>0</v>
      </c>
      <c r="F9" s="1156">
        <f>D9+E9</f>
        <v>0</v>
      </c>
      <c r="G9" s="1157"/>
      <c r="H9" s="1158" t="str">
        <f>IF(VRN!G58&gt;0,"ANO","")</f>
        <v>ANO</v>
      </c>
      <c r="I9" s="1159"/>
      <c r="K9" s="1154"/>
      <c r="M9" s="1161"/>
    </row>
    <row r="10" spans="1:13" s="1160" customFormat="1" ht="20.1" customHeight="1">
      <c r="A10" s="1152" t="s">
        <v>1938</v>
      </c>
      <c r="B10" s="1152" t="s">
        <v>3490</v>
      </c>
      <c r="C10" s="1153"/>
      <c r="D10" s="1154"/>
      <c r="E10" s="1155">
        <f>ARS!G1654</f>
        <v>0</v>
      </c>
      <c r="F10" s="1156">
        <f>D10+E10</f>
        <v>0</v>
      </c>
      <c r="G10" s="1157"/>
      <c r="H10" s="1158" t="str">
        <f>IF(ARS!G1658&gt;0,"ANO","")</f>
        <v>ANO</v>
      </c>
      <c r="I10" s="1159"/>
      <c r="K10" s="1154"/>
      <c r="M10" s="1161"/>
    </row>
    <row r="11" spans="1:13" s="1160" customFormat="1" ht="20.1" customHeight="1">
      <c r="A11" s="1152" t="s">
        <v>1938</v>
      </c>
      <c r="B11" s="1152" t="s">
        <v>3491</v>
      </c>
      <c r="C11" s="1153"/>
      <c r="D11" s="1154"/>
      <c r="E11" s="1155">
        <f>ST!G222</f>
        <v>0</v>
      </c>
      <c r="F11" s="1156">
        <f>D11+E11</f>
        <v>0</v>
      </c>
      <c r="G11" s="1157"/>
      <c r="H11" s="1158" t="str">
        <f>IF(ST!G226&gt;0,"ANO","")</f>
        <v>ANO</v>
      </c>
      <c r="I11" s="1159"/>
      <c r="K11" s="1154"/>
      <c r="M11" s="1161"/>
    </row>
    <row r="12" spans="1:13" s="1160" customFormat="1" ht="20.1" customHeight="1">
      <c r="A12" s="1152" t="s">
        <v>1938</v>
      </c>
      <c r="B12" s="1152" t="s">
        <v>1681</v>
      </c>
      <c r="C12" s="1153"/>
      <c r="D12" s="1154"/>
      <c r="E12" s="1155">
        <f>SOZ!G24</f>
        <v>0</v>
      </c>
      <c r="F12" s="1156">
        <f>D12+E12</f>
        <v>0</v>
      </c>
      <c r="G12" s="1157"/>
      <c r="H12" s="1158" t="str">
        <f>IF(SOZ!G28&gt;0,"ANO","")</f>
        <v>ANO</v>
      </c>
      <c r="I12" s="1159"/>
      <c r="K12" s="1154"/>
      <c r="M12" s="1161"/>
    </row>
    <row r="13" spans="1:13" s="1160" customFormat="1" ht="20.1" customHeight="1">
      <c r="A13" s="1152" t="s">
        <v>1938</v>
      </c>
      <c r="B13" s="1152" t="s">
        <v>1683</v>
      </c>
      <c r="C13" s="1153"/>
      <c r="D13" s="1154"/>
      <c r="E13" s="1155">
        <f>UTCH!G476</f>
        <v>0</v>
      </c>
      <c r="F13" s="1156">
        <f aca="true" t="shared" si="0" ref="F13:F31">D13+E13</f>
        <v>0</v>
      </c>
      <c r="G13" s="1157"/>
      <c r="H13" s="1158" t="str">
        <f>IF(UTCH!G480&gt;0,"ANO","")</f>
        <v>ANO</v>
      </c>
      <c r="I13" s="1159"/>
      <c r="K13" s="1154"/>
      <c r="M13" s="1161"/>
    </row>
    <row r="14" spans="1:13" s="1160" customFormat="1" ht="20.1" customHeight="1">
      <c r="A14" s="1152" t="s">
        <v>1938</v>
      </c>
      <c r="B14" s="1152" t="s">
        <v>3492</v>
      </c>
      <c r="C14" s="1153"/>
      <c r="D14" s="1154"/>
      <c r="E14" s="1155">
        <f>VZT!G548</f>
        <v>0</v>
      </c>
      <c r="F14" s="1156">
        <f t="shared" si="0"/>
        <v>0</v>
      </c>
      <c r="G14" s="1157"/>
      <c r="H14" s="1158" t="str">
        <f>IF(VZT!G552&gt;0,"ANO","")</f>
        <v>ANO</v>
      </c>
      <c r="I14" s="1159"/>
      <c r="K14" s="1154"/>
      <c r="M14" s="1161"/>
    </row>
    <row r="15" spans="1:13" s="1160" customFormat="1" ht="20.1" customHeight="1">
      <c r="A15" s="1152" t="s">
        <v>1938</v>
      </c>
      <c r="B15" s="1152" t="s">
        <v>3493</v>
      </c>
      <c r="C15" s="1153"/>
      <c r="D15" s="1154"/>
      <c r="E15" s="1155">
        <f>KAN!G6</f>
        <v>0</v>
      </c>
      <c r="F15" s="1156">
        <f t="shared" si="0"/>
        <v>0</v>
      </c>
      <c r="G15" s="1157"/>
      <c r="H15" s="1158" t="str">
        <f>IF(KAN!G98&gt;0,"ANO","")</f>
        <v>ANO</v>
      </c>
      <c r="I15" s="1159"/>
      <c r="K15" s="1154"/>
      <c r="M15" s="1161"/>
    </row>
    <row r="16" spans="1:13" s="1160" customFormat="1" ht="20.1" customHeight="1">
      <c r="A16" s="1152" t="s">
        <v>1938</v>
      </c>
      <c r="B16" s="1152" t="s">
        <v>3494</v>
      </c>
      <c r="C16" s="1153"/>
      <c r="D16" s="1154"/>
      <c r="E16" s="1155">
        <f>VOD!G6</f>
        <v>0</v>
      </c>
      <c r="F16" s="1156">
        <f>D16+E16</f>
        <v>0</v>
      </c>
      <c r="G16" s="1157"/>
      <c r="H16" s="1158" t="str">
        <f>IF(VOD!G59&gt;0,"ANO","")</f>
        <v>ANO</v>
      </c>
      <c r="I16" s="1159"/>
      <c r="K16" s="1154"/>
      <c r="M16" s="1161"/>
    </row>
    <row r="17" spans="1:13" s="1160" customFormat="1" ht="20.1" customHeight="1">
      <c r="A17" s="1152" t="s">
        <v>1938</v>
      </c>
      <c r="B17" s="1152" t="s">
        <v>3495</v>
      </c>
      <c r="C17" s="1153"/>
      <c r="D17" s="1154"/>
      <c r="E17" s="1155">
        <f>PLYN!G6</f>
        <v>0</v>
      </c>
      <c r="F17" s="1156">
        <f>D17+E17</f>
        <v>0</v>
      </c>
      <c r="G17" s="1157"/>
      <c r="H17" s="1158" t="str">
        <f>IF(PLYN!G27&gt;0,"ANO","")</f>
        <v>ANO</v>
      </c>
      <c r="I17" s="1159"/>
      <c r="K17" s="1154"/>
      <c r="M17" s="1161"/>
    </row>
    <row r="18" spans="1:13" s="1160" customFormat="1" ht="20.1" customHeight="1">
      <c r="A18" s="1152" t="s">
        <v>1938</v>
      </c>
      <c r="B18" s="1152" t="s">
        <v>3429</v>
      </c>
      <c r="C18" s="1153"/>
      <c r="D18" s="1154"/>
      <c r="E18" s="1155">
        <f>'ESI-NN'!G698</f>
        <v>0</v>
      </c>
      <c r="F18" s="1156">
        <f t="shared" si="0"/>
        <v>0</v>
      </c>
      <c r="G18" s="1157"/>
      <c r="H18" s="1158" t="str">
        <f>IF('ESI-NN'!G702&gt;0,"ANO","")</f>
        <v>ANO</v>
      </c>
      <c r="I18" s="1159"/>
      <c r="K18" s="1154"/>
      <c r="M18" s="1161"/>
    </row>
    <row r="19" spans="1:13" s="1160" customFormat="1" ht="20.1" customHeight="1">
      <c r="A19" s="1152" t="s">
        <v>1938</v>
      </c>
      <c r="B19" s="1152" t="s">
        <v>3496</v>
      </c>
      <c r="C19" s="1153"/>
      <c r="D19" s="1154"/>
      <c r="E19" s="1155">
        <f>'ESI-VN'!G76</f>
        <v>0</v>
      </c>
      <c r="F19" s="1156">
        <f t="shared" si="0"/>
        <v>0</v>
      </c>
      <c r="G19" s="1157"/>
      <c r="H19" s="1158" t="str">
        <f>IF('ESI-VN'!G80&gt;0,"ANO","")</f>
        <v>ANO</v>
      </c>
      <c r="I19" s="1159"/>
      <c r="K19" s="1154"/>
      <c r="M19" s="1161"/>
    </row>
    <row r="20" spans="1:13" s="1160" customFormat="1" ht="20.1" customHeight="1">
      <c r="A20" s="1152" t="s">
        <v>1938</v>
      </c>
      <c r="B20" s="1152" t="s">
        <v>4178</v>
      </c>
      <c r="C20" s="1153"/>
      <c r="D20" s="1154"/>
      <c r="E20" s="1155">
        <f>'SLP-EZS'!G163</f>
        <v>0</v>
      </c>
      <c r="F20" s="1156">
        <f t="shared" si="0"/>
        <v>0</v>
      </c>
      <c r="G20" s="1157"/>
      <c r="H20" s="1158" t="str">
        <f>IF('SLP-EZS'!G167&gt;0,"ANO","")</f>
        <v>ANO</v>
      </c>
      <c r="I20" s="1159"/>
      <c r="K20" s="1154"/>
      <c r="M20" s="1161"/>
    </row>
    <row r="21" spans="1:13" s="1160" customFormat="1" ht="20.1" customHeight="1">
      <c r="A21" s="1152" t="s">
        <v>1938</v>
      </c>
      <c r="B21" s="1152" t="s">
        <v>4179</v>
      </c>
      <c r="C21" s="1153"/>
      <c r="D21" s="1154"/>
      <c r="E21" s="1155">
        <f>'SLP-JČ'!G66</f>
        <v>0</v>
      </c>
      <c r="F21" s="1156">
        <f aca="true" t="shared" si="1" ref="F21:F26">D21+E21</f>
        <v>0</v>
      </c>
      <c r="G21" s="1157"/>
      <c r="H21" s="1158" t="str">
        <f>IF('SLP-JČ'!G70&gt;0,"ANO","")</f>
        <v>ANO</v>
      </c>
      <c r="I21" s="1159"/>
      <c r="K21" s="1154"/>
      <c r="M21" s="1161"/>
    </row>
    <row r="22" spans="1:13" s="1160" customFormat="1" ht="20.1" customHeight="1">
      <c r="A22" s="1152" t="s">
        <v>1938</v>
      </c>
      <c r="B22" s="1152" t="s">
        <v>4180</v>
      </c>
      <c r="C22" s="1153"/>
      <c r="D22" s="1154"/>
      <c r="E22" s="1155">
        <f>'SLP-ACS'!G77</f>
        <v>0</v>
      </c>
      <c r="F22" s="1156">
        <f t="shared" si="1"/>
        <v>0</v>
      </c>
      <c r="G22" s="1157"/>
      <c r="H22" s="1158" t="str">
        <f>IF('SLP-ACS'!G81&gt;0,"ANO","")</f>
        <v>ANO</v>
      </c>
      <c r="I22" s="1159"/>
      <c r="K22" s="1154"/>
      <c r="M22" s="1161"/>
    </row>
    <row r="23" spans="1:13" s="1160" customFormat="1" ht="20.1" customHeight="1">
      <c r="A23" s="1152" t="s">
        <v>1938</v>
      </c>
      <c r="B23" s="1152" t="s">
        <v>4181</v>
      </c>
      <c r="C23" s="1153"/>
      <c r="D23" s="1154"/>
      <c r="E23" s="1155">
        <f>'SLP-STK'!G180</f>
        <v>0</v>
      </c>
      <c r="F23" s="1156">
        <f t="shared" si="1"/>
        <v>0</v>
      </c>
      <c r="G23" s="1157"/>
      <c r="H23" s="1158" t="str">
        <f>IF('SLP-STK'!G184&gt;0,"ANO","")</f>
        <v>ANO</v>
      </c>
      <c r="I23" s="1159"/>
      <c r="K23" s="1154"/>
      <c r="M23" s="1161"/>
    </row>
    <row r="24" spans="1:13" s="1160" customFormat="1" ht="20.1" customHeight="1">
      <c r="A24" s="1152" t="s">
        <v>1938</v>
      </c>
      <c r="B24" s="1152" t="s">
        <v>4182</v>
      </c>
      <c r="C24" s="1153"/>
      <c r="D24" s="1154"/>
      <c r="E24" s="1155">
        <f>'SLP-CCTV'!G46</f>
        <v>0</v>
      </c>
      <c r="F24" s="1156">
        <f t="shared" si="1"/>
        <v>0</v>
      </c>
      <c r="G24" s="1157"/>
      <c r="H24" s="1158" t="str">
        <f>IF('SLP-CCTV'!G50&gt;0,"ANO","")</f>
        <v>ANO</v>
      </c>
      <c r="I24" s="1159"/>
      <c r="K24" s="1154"/>
      <c r="M24" s="1161"/>
    </row>
    <row r="25" spans="1:13" s="1160" customFormat="1" ht="20.1" customHeight="1">
      <c r="A25" s="1152" t="s">
        <v>1938</v>
      </c>
      <c r="B25" s="1152" t="s">
        <v>4183</v>
      </c>
      <c r="C25" s="1153"/>
      <c r="D25" s="1154"/>
      <c r="E25" s="1155">
        <f>'SLP-EPS'!G148</f>
        <v>0</v>
      </c>
      <c r="F25" s="1156">
        <f t="shared" si="1"/>
        <v>0</v>
      </c>
      <c r="G25" s="1157"/>
      <c r="H25" s="1158" t="str">
        <f>IF('SLP-EPS'!G152&gt;0,"ANO","")</f>
        <v>ANO</v>
      </c>
      <c r="I25" s="1159"/>
      <c r="K25" s="1154"/>
      <c r="M25" s="1161"/>
    </row>
    <row r="26" spans="1:13" s="1160" customFormat="1" ht="20.1" customHeight="1">
      <c r="A26" s="1152" t="s">
        <v>1938</v>
      </c>
      <c r="B26" s="1152" t="s">
        <v>4184</v>
      </c>
      <c r="C26" s="1153"/>
      <c r="D26" s="1154"/>
      <c r="E26" s="1155">
        <f>'SLP-ERO'!G86</f>
        <v>0</v>
      </c>
      <c r="F26" s="1156">
        <f t="shared" si="1"/>
        <v>0</v>
      </c>
      <c r="G26" s="1157"/>
      <c r="H26" s="1158" t="str">
        <f>IF('SLP-ERO'!G90&gt;0,"ANO","")</f>
        <v>ANO</v>
      </c>
      <c r="I26" s="1159"/>
      <c r="K26" s="1154"/>
      <c r="M26" s="1161"/>
    </row>
    <row r="27" spans="1:13" s="1160" customFormat="1" ht="20.1" customHeight="1">
      <c r="A27" s="1152" t="s">
        <v>1938</v>
      </c>
      <c r="B27" s="1152" t="s">
        <v>3497</v>
      </c>
      <c r="C27" s="1153"/>
      <c r="D27" s="1154"/>
      <c r="E27" s="1155">
        <f>MAR!G175</f>
        <v>0</v>
      </c>
      <c r="F27" s="1156">
        <f t="shared" si="0"/>
        <v>0</v>
      </c>
      <c r="G27" s="1157"/>
      <c r="H27" s="1158" t="str">
        <f>IF(MAR!G179&gt;0,"ANO","")</f>
        <v>ANO</v>
      </c>
      <c r="I27" s="1159"/>
      <c r="K27" s="1154"/>
      <c r="M27" s="1161"/>
    </row>
    <row r="28" spans="1:13" s="1160" customFormat="1" ht="20.1" customHeight="1">
      <c r="A28" s="1152" t="s">
        <v>1938</v>
      </c>
      <c r="B28" s="1152" t="s">
        <v>395</v>
      </c>
      <c r="C28" s="1153"/>
      <c r="D28" s="1154"/>
      <c r="E28" s="1155">
        <f>INT!G76</f>
        <v>0</v>
      </c>
      <c r="F28" s="1156">
        <f>D28+E28</f>
        <v>0</v>
      </c>
      <c r="G28" s="1157"/>
      <c r="H28" s="1158" t="str">
        <f>IF(INT!G80&gt;0,"ANO","")</f>
        <v>ANO</v>
      </c>
      <c r="I28" s="1159"/>
      <c r="K28" s="1154"/>
      <c r="M28" s="1161"/>
    </row>
    <row r="29" spans="1:13" s="1160" customFormat="1" ht="20.1" customHeight="1">
      <c r="A29" s="1152" t="s">
        <v>1938</v>
      </c>
      <c r="B29" s="1152" t="s">
        <v>2600</v>
      </c>
      <c r="C29" s="1153"/>
      <c r="D29" s="1154"/>
      <c r="E29" s="1155">
        <f>BOZP!G15</f>
        <v>0</v>
      </c>
      <c r="F29" s="1156">
        <f>D29+E29</f>
        <v>0</v>
      </c>
      <c r="G29" s="1157"/>
      <c r="H29" s="1158" t="str">
        <f>IF(BOZP!G19&gt;0,"ANO","")</f>
        <v>ANO</v>
      </c>
      <c r="I29" s="1159"/>
      <c r="K29" s="1154"/>
      <c r="M29" s="1161"/>
    </row>
    <row r="30" spans="1:13" s="1160" customFormat="1" ht="20.1" customHeight="1">
      <c r="A30" s="1152" t="s">
        <v>1939</v>
      </c>
      <c r="B30" s="1152" t="s">
        <v>1940</v>
      </c>
      <c r="C30" s="1153"/>
      <c r="D30" s="1154"/>
      <c r="E30" s="1155">
        <f>'IO01'!G6</f>
        <v>0</v>
      </c>
      <c r="F30" s="1156">
        <f t="shared" si="0"/>
        <v>0</v>
      </c>
      <c r="G30" s="1157"/>
      <c r="H30" s="1158" t="str">
        <f>IF('IO01'!G215&gt;0,"ANO","")</f>
        <v>ANO</v>
      </c>
      <c r="I30" s="1159"/>
      <c r="K30" s="1154"/>
      <c r="M30" s="1161"/>
    </row>
    <row r="31" spans="1:13" s="1160" customFormat="1" ht="20.1" customHeight="1">
      <c r="A31" s="1152" t="s">
        <v>1933</v>
      </c>
      <c r="B31" s="1152" t="s">
        <v>1941</v>
      </c>
      <c r="C31" s="1153"/>
      <c r="D31" s="1154"/>
      <c r="E31" s="1155">
        <f>'IO02'!G6</f>
        <v>0</v>
      </c>
      <c r="F31" s="1156">
        <f t="shared" si="0"/>
        <v>0</v>
      </c>
      <c r="G31" s="1157"/>
      <c r="H31" s="1158" t="str">
        <f>IF('IO02'!G88&gt;0,"ANO","")</f>
        <v>ANO</v>
      </c>
      <c r="I31" s="1159"/>
      <c r="K31" s="1154"/>
      <c r="M31" s="1161"/>
    </row>
    <row r="32" spans="1:13" s="1160" customFormat="1" ht="20.1" customHeight="1">
      <c r="A32" s="1152" t="s">
        <v>1935</v>
      </c>
      <c r="B32" s="1152" t="s">
        <v>1942</v>
      </c>
      <c r="C32" s="1153"/>
      <c r="D32" s="1154"/>
      <c r="E32" s="1155">
        <f>'IO03'!G73</f>
        <v>0</v>
      </c>
      <c r="F32" s="1156">
        <f>D32+E32</f>
        <v>0</v>
      </c>
      <c r="G32" s="1157"/>
      <c r="H32" s="1158" t="str">
        <f>IF('IO03'!G77&gt;0,"ANO","")</f>
        <v>ANO</v>
      </c>
      <c r="I32" s="1159"/>
      <c r="K32" s="1154"/>
      <c r="M32" s="1161"/>
    </row>
    <row r="33" spans="1:13" s="1160" customFormat="1" ht="20.1" customHeight="1">
      <c r="A33" s="1152" t="s">
        <v>1937</v>
      </c>
      <c r="B33" s="1152" t="s">
        <v>1943</v>
      </c>
      <c r="C33" s="1153"/>
      <c r="D33" s="1154"/>
      <c r="E33" s="1155">
        <f>'IO04'!G45</f>
        <v>0</v>
      </c>
      <c r="F33" s="1156">
        <f>D33+E33</f>
        <v>0</v>
      </c>
      <c r="G33" s="1157"/>
      <c r="H33" s="1158" t="str">
        <f>IF('IO04'!G49&gt;0,"ANO","")</f>
        <v>ANO</v>
      </c>
      <c r="I33" s="1159"/>
      <c r="K33" s="1154"/>
      <c r="M33" s="1161"/>
    </row>
    <row r="34" spans="1:55" ht="20.1" customHeight="1" thickBot="1">
      <c r="A34" s="1190"/>
      <c r="B34" s="1191"/>
      <c r="C34" s="1190"/>
      <c r="D34" s="1192"/>
      <c r="E34" s="1192"/>
      <c r="F34" s="1193"/>
      <c r="G34" s="1108"/>
      <c r="I34" s="1179"/>
      <c r="M34" s="1109"/>
      <c r="AY34" s="1110"/>
      <c r="AZ34" s="1110"/>
      <c r="BA34" s="1110"/>
      <c r="BB34" s="1110"/>
      <c r="BC34" s="1110"/>
    </row>
    <row r="35" spans="1:13" ht="20.1" customHeight="1" thickTop="1">
      <c r="A35" s="1194"/>
      <c r="B35" s="1152" t="s">
        <v>3498</v>
      </c>
      <c r="C35" s="1187"/>
      <c r="D35" s="1156">
        <f>ROUND(SUBTOTAL(9,(D9:D33)),0)</f>
        <v>0</v>
      </c>
      <c r="E35" s="1156">
        <f>ROUND(SUBTOTAL(9,(E8:E34)),0)</f>
        <v>0</v>
      </c>
      <c r="F35" s="1156">
        <f>ROUND(SUBTOTAL(9,(F8:F34)),0)</f>
        <v>0</v>
      </c>
      <c r="G35" s="1195"/>
      <c r="H35" s="1196"/>
      <c r="I35" s="1197"/>
      <c r="J35" s="1156"/>
      <c r="K35" s="1154"/>
      <c r="M35" s="1109"/>
    </row>
    <row r="36" spans="1:13" ht="20.1" customHeight="1">
      <c r="A36" s="1194"/>
      <c r="B36" s="1152" t="s">
        <v>4236</v>
      </c>
      <c r="C36" s="1198">
        <v>0.15</v>
      </c>
      <c r="D36" s="1156"/>
      <c r="E36" s="1156"/>
      <c r="F36" s="1156">
        <f>D35*C36</f>
        <v>0</v>
      </c>
      <c r="G36" s="1195"/>
      <c r="H36" s="1199"/>
      <c r="I36" s="1200"/>
      <c r="M36" s="1109"/>
    </row>
    <row r="37" spans="1:13" ht="20.1" customHeight="1">
      <c r="A37" s="1194"/>
      <c r="B37" s="1152" t="s">
        <v>4236</v>
      </c>
      <c r="C37" s="1198">
        <v>0.21</v>
      </c>
      <c r="D37" s="1201"/>
      <c r="E37" s="1201"/>
      <c r="F37" s="1156">
        <f>E35*C37</f>
        <v>0</v>
      </c>
      <c r="M37" s="1109"/>
    </row>
    <row r="38" spans="1:13" ht="20.1" customHeight="1" thickBot="1">
      <c r="A38" s="1202"/>
      <c r="B38" s="1203"/>
      <c r="C38" s="1204"/>
      <c r="D38" s="1205"/>
      <c r="E38" s="1205"/>
      <c r="F38" s="1206"/>
      <c r="G38" s="1207"/>
      <c r="M38" s="1109"/>
    </row>
    <row r="39" spans="1:13" ht="20.1" customHeight="1">
      <c r="A39" s="1194"/>
      <c r="B39" s="1152" t="s">
        <v>3499</v>
      </c>
      <c r="C39" s="1187"/>
      <c r="D39" s="1201"/>
      <c r="E39" s="1201"/>
      <c r="F39" s="1156">
        <f>ROUND(SUM(F35:F37),0)</f>
        <v>0</v>
      </c>
      <c r="G39" s="1208"/>
      <c r="H39" s="1199"/>
      <c r="I39" s="1200"/>
      <c r="M39" s="1109"/>
    </row>
    <row r="40" spans="1:13" ht="20.1" customHeight="1">
      <c r="A40" s="1194"/>
      <c r="B40" s="1107"/>
      <c r="C40" s="1209"/>
      <c r="D40" s="1210"/>
      <c r="E40" s="1210"/>
      <c r="F40" s="1210"/>
      <c r="M40" s="1109"/>
    </row>
    <row r="41" spans="1:55" ht="12.75">
      <c r="A41" s="1211" t="s">
        <v>3500</v>
      </c>
      <c r="C41" s="1187"/>
      <c r="D41" s="1212"/>
      <c r="E41" s="1212"/>
      <c r="F41" s="1213"/>
      <c r="M41" s="1109"/>
      <c r="AY41" s="1110"/>
      <c r="AZ41" s="1110"/>
      <c r="BA41" s="1110"/>
      <c r="BB41" s="1110"/>
      <c r="BC41" s="1110"/>
    </row>
    <row r="42" spans="1:13" ht="29.25" customHeight="1">
      <c r="A42" s="1399" t="s">
        <v>4769</v>
      </c>
      <c r="B42" s="1400"/>
      <c r="C42" s="1400"/>
      <c r="D42" s="1400"/>
      <c r="E42" s="1400"/>
      <c r="F42" s="1400"/>
      <c r="M42" s="1109"/>
    </row>
    <row r="43" spans="1:13" ht="18" customHeight="1">
      <c r="A43" s="1399"/>
      <c r="B43" s="1400"/>
      <c r="C43" s="1400"/>
      <c r="D43" s="1400"/>
      <c r="E43" s="1400"/>
      <c r="F43" s="1400"/>
      <c r="M43" s="1109"/>
    </row>
    <row r="44" spans="1:13" ht="17.25" customHeight="1">
      <c r="A44" s="1399"/>
      <c r="B44" s="1400"/>
      <c r="C44" s="1400"/>
      <c r="D44" s="1400"/>
      <c r="E44" s="1400"/>
      <c r="F44" s="1400"/>
      <c r="M44" s="1109"/>
    </row>
    <row r="45" spans="1:13" ht="17.25" customHeight="1">
      <c r="A45" s="1399"/>
      <c r="B45" s="1400"/>
      <c r="C45" s="1400"/>
      <c r="D45" s="1400"/>
      <c r="E45" s="1400"/>
      <c r="F45" s="1400"/>
      <c r="M45" s="1109"/>
    </row>
    <row r="46" spans="3:6" ht="12.75">
      <c r="C46" s="1100"/>
      <c r="D46" s="1100"/>
      <c r="E46" s="1178"/>
      <c r="F46" s="1100"/>
    </row>
    <row r="47" spans="5:6" ht="12.75">
      <c r="E47" s="1179"/>
      <c r="F47" s="1104"/>
    </row>
    <row r="48" ht="12.75">
      <c r="F48" s="1104"/>
    </row>
    <row r="49" spans="2:6" ht="12.75">
      <c r="B49" s="1107"/>
      <c r="F49" s="1104"/>
    </row>
    <row r="50" ht="12.75">
      <c r="F50" s="1104"/>
    </row>
    <row r="51" ht="12.75">
      <c r="F51" s="1104"/>
    </row>
    <row r="52" ht="12.75">
      <c r="F52" s="1104"/>
    </row>
    <row r="53" ht="12.75">
      <c r="F53" s="1104"/>
    </row>
    <row r="54" ht="12.75">
      <c r="F54" s="1104"/>
    </row>
    <row r="55" ht="12.75">
      <c r="F55" s="1104"/>
    </row>
    <row r="56" ht="12.75">
      <c r="F56" s="1104"/>
    </row>
    <row r="57" ht="12.75">
      <c r="F57" s="1104"/>
    </row>
    <row r="58" ht="12.75">
      <c r="F58" s="1104"/>
    </row>
    <row r="59" ht="12.75">
      <c r="F59" s="1104"/>
    </row>
    <row r="60" ht="12.75">
      <c r="F60" s="1104"/>
    </row>
    <row r="61" ht="12.75">
      <c r="F61" s="1104"/>
    </row>
    <row r="62" ht="12.75">
      <c r="F62" s="1104"/>
    </row>
    <row r="63" ht="12.75">
      <c r="F63" s="1104"/>
    </row>
    <row r="64" ht="12.75">
      <c r="F64" s="1104"/>
    </row>
    <row r="65" ht="12.75">
      <c r="F65" s="1104"/>
    </row>
    <row r="66" ht="12.75">
      <c r="F66" s="1104"/>
    </row>
    <row r="67" ht="12.75">
      <c r="F67" s="1104"/>
    </row>
    <row r="68" spans="1:6" ht="12.75">
      <c r="A68" s="1102"/>
      <c r="B68" s="1102"/>
      <c r="C68" s="1102"/>
      <c r="D68" s="1102"/>
      <c r="E68" s="1102"/>
      <c r="F68" s="1102"/>
    </row>
    <row r="69" spans="1:6" ht="12.75">
      <c r="A69" s="1102"/>
      <c r="B69" s="1102"/>
      <c r="C69" s="1102"/>
      <c r="D69" s="1102"/>
      <c r="E69" s="1102"/>
      <c r="F69" s="1102"/>
    </row>
    <row r="70" spans="1:6" ht="12.75">
      <c r="A70" s="1102"/>
      <c r="B70" s="1102"/>
      <c r="C70" s="1102"/>
      <c r="D70" s="1102"/>
      <c r="E70" s="1102"/>
      <c r="F70" s="1102"/>
    </row>
    <row r="71" spans="1:6" ht="12.75">
      <c r="A71" s="1102"/>
      <c r="B71" s="1102"/>
      <c r="C71" s="1102"/>
      <c r="D71" s="1102"/>
      <c r="E71" s="1102"/>
      <c r="F71" s="1102"/>
    </row>
    <row r="72" ht="12.75">
      <c r="F72" s="1104"/>
    </row>
    <row r="73" ht="12.75">
      <c r="F73" s="1104"/>
    </row>
    <row r="74" ht="12.75">
      <c r="F74" s="1104"/>
    </row>
    <row r="75" ht="12.75">
      <c r="F75" s="1104"/>
    </row>
    <row r="76" ht="12.75">
      <c r="F76" s="1104"/>
    </row>
    <row r="77" ht="12.75">
      <c r="F77" s="1104"/>
    </row>
    <row r="78" ht="12.75">
      <c r="F78" s="1104"/>
    </row>
    <row r="79" ht="12.75">
      <c r="F79" s="1104"/>
    </row>
    <row r="80" ht="12.75">
      <c r="F80" s="1104"/>
    </row>
    <row r="81" ht="12.75">
      <c r="F81" s="1104"/>
    </row>
    <row r="82" ht="12.75">
      <c r="F82" s="1104"/>
    </row>
    <row r="83" ht="12.75">
      <c r="F83" s="1104"/>
    </row>
    <row r="84" ht="12.75">
      <c r="F84" s="1104"/>
    </row>
    <row r="85" ht="12.75">
      <c r="F85" s="1104"/>
    </row>
    <row r="86" ht="12.75">
      <c r="F86" s="1104"/>
    </row>
    <row r="87" ht="12.75">
      <c r="F87" s="1104"/>
    </row>
    <row r="88" ht="12.75">
      <c r="F88" s="1104"/>
    </row>
    <row r="89" ht="12.75">
      <c r="F89" s="1104"/>
    </row>
    <row r="90" ht="12.75">
      <c r="F90" s="1104"/>
    </row>
    <row r="91" ht="12.75">
      <c r="F91" s="1104"/>
    </row>
    <row r="92" ht="12.75">
      <c r="F92" s="1104"/>
    </row>
    <row r="93" ht="12.75">
      <c r="F93" s="1104"/>
    </row>
    <row r="94" ht="12.75">
      <c r="F94" s="1104"/>
    </row>
    <row r="95" ht="12.75">
      <c r="F95" s="1104"/>
    </row>
    <row r="96" ht="12.75">
      <c r="F96" s="1104"/>
    </row>
    <row r="97" ht="12.75">
      <c r="F97" s="1104"/>
    </row>
    <row r="98" ht="12.75">
      <c r="F98" s="1104"/>
    </row>
    <row r="99" ht="12.75">
      <c r="F99" s="1104"/>
    </row>
    <row r="100" ht="12.75">
      <c r="F100" s="1104"/>
    </row>
    <row r="101" ht="12.75">
      <c r="F101" s="1104"/>
    </row>
    <row r="102" ht="12.75">
      <c r="F102" s="1104"/>
    </row>
    <row r="103" spans="1:2" ht="12.75">
      <c r="A103" s="1180"/>
      <c r="B103" s="1180"/>
    </row>
    <row r="104" spans="1:6" ht="12.75">
      <c r="A104" s="1102"/>
      <c r="B104" s="1102"/>
      <c r="C104" s="1182"/>
      <c r="D104" s="1182"/>
      <c r="E104" s="1182"/>
      <c r="F104" s="1183"/>
    </row>
    <row r="105" spans="1:6" ht="12.75">
      <c r="A105" s="1184"/>
      <c r="B105" s="1184"/>
      <c r="C105" s="1102"/>
      <c r="D105" s="1102"/>
      <c r="E105" s="1102"/>
      <c r="F105" s="1185"/>
    </row>
    <row r="106" spans="1:6" ht="12.75">
      <c r="A106" s="1102"/>
      <c r="B106" s="1102"/>
      <c r="C106" s="1102"/>
      <c r="D106" s="1102"/>
      <c r="E106" s="1102"/>
      <c r="F106" s="1185"/>
    </row>
    <row r="107" spans="1:6" ht="12.75">
      <c r="A107" s="1102"/>
      <c r="B107" s="1102"/>
      <c r="C107" s="1102"/>
      <c r="D107" s="1102"/>
      <c r="E107" s="1102"/>
      <c r="F107" s="1185"/>
    </row>
    <row r="108" spans="1:6" ht="12.75">
      <c r="A108" s="1102"/>
      <c r="B108" s="1102"/>
      <c r="C108" s="1102"/>
      <c r="D108" s="1102"/>
      <c r="E108" s="1102"/>
      <c r="F108" s="1185"/>
    </row>
    <row r="109" spans="1:6" ht="12.75">
      <c r="A109" s="1102"/>
      <c r="B109" s="1102"/>
      <c r="C109" s="1102"/>
      <c r="D109" s="1102"/>
      <c r="E109" s="1102"/>
      <c r="F109" s="1185"/>
    </row>
    <row r="110" spans="1:6" ht="12.75">
      <c r="A110" s="1102"/>
      <c r="B110" s="1102"/>
      <c r="C110" s="1102"/>
      <c r="D110" s="1102"/>
      <c r="E110" s="1102"/>
      <c r="F110" s="1185"/>
    </row>
    <row r="111" spans="1:6" ht="12.75">
      <c r="A111" s="1102"/>
      <c r="B111" s="1102"/>
      <c r="C111" s="1102"/>
      <c r="D111" s="1102"/>
      <c r="E111" s="1102"/>
      <c r="F111" s="1185"/>
    </row>
    <row r="112" spans="1:6" ht="12.75">
      <c r="A112" s="1102"/>
      <c r="B112" s="1102"/>
      <c r="C112" s="1102"/>
      <c r="D112" s="1102"/>
      <c r="E112" s="1102"/>
      <c r="F112" s="1185"/>
    </row>
    <row r="113" spans="1:6" ht="12.75">
      <c r="A113" s="1102"/>
      <c r="B113" s="1102"/>
      <c r="C113" s="1102"/>
      <c r="D113" s="1102"/>
      <c r="E113" s="1102"/>
      <c r="F113" s="1185"/>
    </row>
    <row r="114" spans="1:6" ht="12.75">
      <c r="A114" s="1102"/>
      <c r="B114" s="1102"/>
      <c r="C114" s="1102"/>
      <c r="D114" s="1102"/>
      <c r="E114" s="1102"/>
      <c r="F114" s="1185"/>
    </row>
    <row r="115" spans="1:6" ht="12.75">
      <c r="A115" s="1102"/>
      <c r="B115" s="1102"/>
      <c r="C115" s="1102"/>
      <c r="D115" s="1102"/>
      <c r="E115" s="1102"/>
      <c r="F115" s="1185"/>
    </row>
    <row r="116" spans="1:6" ht="12.75">
      <c r="A116" s="1102"/>
      <c r="B116" s="1102"/>
      <c r="C116" s="1102"/>
      <c r="D116" s="1102"/>
      <c r="E116" s="1102"/>
      <c r="F116" s="1185"/>
    </row>
    <row r="117" spans="1:6" ht="12.75">
      <c r="A117" s="1102"/>
      <c r="B117" s="1102"/>
      <c r="C117" s="1102"/>
      <c r="D117" s="1102"/>
      <c r="E117" s="1102"/>
      <c r="F117" s="1185"/>
    </row>
  </sheetData>
  <sheetProtection algorithmName="SHA-512" hashValue="uHDm3xRq/TaciOBHVaHWlMAgrRhwL+ovsdYJtOxWPrlsyJBwJ4wBCLEt6soUeXSXQkvhR6qp4QCFB6wtmYse8w==" saltValue="nrAONnLP4VZw69La0b3jlQ==" spinCount="100000" sheet="1" objects="1" scenarios="1" selectLockedCells="1"/>
  <mergeCells count="4">
    <mergeCell ref="A42:F42"/>
    <mergeCell ref="A43:F43"/>
    <mergeCell ref="A44:F44"/>
    <mergeCell ref="A45:F45"/>
  </mergeCells>
  <printOptions/>
  <pageMargins left="0.984251968503937" right="0.5905511811023623" top="0.5905511811023623" bottom="0.7874015748031497" header="0.5905511811023623" footer="0.1968503937007874"/>
  <pageSetup horizontalDpi="300" verticalDpi="300" orientation="portrait" paperSize="9" scale="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13">
      <selection activeCell="F7" sqref="F7"/>
    </sheetView>
  </sheetViews>
  <sheetFormatPr defaultColWidth="9.00390625" defaultRowHeight="12.75"/>
  <cols>
    <col min="1" max="1" width="9.375" style="0" customWidth="1"/>
    <col min="2" max="2" width="16.75390625" style="0" customWidth="1"/>
    <col min="3" max="3" width="39.75390625" style="0" customWidth="1"/>
    <col min="4" max="4" width="10.00390625" style="0" customWidth="1"/>
    <col min="5" max="5" width="16.625" style="0" customWidth="1"/>
    <col min="6" max="6" width="16.00390625" style="0" customWidth="1"/>
    <col min="7" max="7" width="20.625" style="0" customWidth="1"/>
    <col min="8" max="8" width="26.75390625" style="0" customWidth="1"/>
    <col min="9" max="9" width="25.25390625" style="0" customWidth="1"/>
    <col min="10" max="10" width="21.875" style="0" customWidth="1"/>
  </cols>
  <sheetData>
    <row r="1" spans="1:9" ht="31.5" customHeight="1" thickBot="1">
      <c r="A1" s="1418" t="s">
        <v>3095</v>
      </c>
      <c r="B1" s="1419"/>
      <c r="C1" s="1420" t="s">
        <v>3487</v>
      </c>
      <c r="D1" s="1421"/>
      <c r="E1" s="1421"/>
      <c r="F1" s="1421"/>
      <c r="G1" s="1422"/>
      <c r="H1" s="1422"/>
      <c r="I1" s="1422"/>
    </row>
    <row r="2" spans="1:9" ht="30" customHeight="1" thickBot="1">
      <c r="A2" s="1423" t="s">
        <v>3096</v>
      </c>
      <c r="B2" s="1424"/>
      <c r="C2" s="1420" t="s">
        <v>1930</v>
      </c>
      <c r="D2" s="1421"/>
      <c r="E2" s="1421"/>
      <c r="F2" s="1421"/>
      <c r="G2" s="2" t="s">
        <v>3098</v>
      </c>
      <c r="H2" s="900"/>
      <c r="I2" s="3" t="s">
        <v>1678</v>
      </c>
    </row>
    <row r="3" spans="1:9" ht="16.5" customHeight="1" thickBot="1">
      <c r="A3" s="1428" t="s">
        <v>3099</v>
      </c>
      <c r="B3" s="1421"/>
      <c r="C3" s="1421"/>
      <c r="D3" s="1421"/>
      <c r="E3" s="1421"/>
      <c r="F3" s="1421"/>
      <c r="G3" s="1421"/>
      <c r="H3" s="1421"/>
      <c r="I3" s="1429"/>
    </row>
    <row r="4" spans="1:9" ht="25.5" customHeight="1">
      <c r="A4" s="1411" t="s">
        <v>3100</v>
      </c>
      <c r="B4" s="206" t="s">
        <v>3101</v>
      </c>
      <c r="C4" s="1413" t="s">
        <v>3102</v>
      </c>
      <c r="D4" s="1409" t="s">
        <v>3103</v>
      </c>
      <c r="E4" s="1409" t="s">
        <v>3104</v>
      </c>
      <c r="F4" s="1416" t="s">
        <v>3105</v>
      </c>
      <c r="G4" s="1417"/>
      <c r="H4" s="1409" t="s">
        <v>2634</v>
      </c>
      <c r="I4" s="1407" t="s">
        <v>3106</v>
      </c>
    </row>
    <row r="5" spans="1:10" ht="29.85" customHeight="1" thickBot="1">
      <c r="A5" s="1412"/>
      <c r="B5" s="4" t="s">
        <v>3107</v>
      </c>
      <c r="C5" s="1414"/>
      <c r="D5" s="1415"/>
      <c r="E5" s="1415"/>
      <c r="F5" s="5" t="s">
        <v>3108</v>
      </c>
      <c r="G5" s="712" t="s">
        <v>411</v>
      </c>
      <c r="H5" s="1410"/>
      <c r="I5" s="1408"/>
      <c r="J5" s="962" t="s">
        <v>4154</v>
      </c>
    </row>
    <row r="6" spans="1:10" ht="12.75">
      <c r="A6" s="663"/>
      <c r="B6" s="664" t="s">
        <v>3097</v>
      </c>
      <c r="C6" s="665"/>
      <c r="D6" s="666"/>
      <c r="E6" s="667"/>
      <c r="F6" s="668"/>
      <c r="G6" s="709"/>
      <c r="H6" s="665"/>
      <c r="I6" s="669" t="s">
        <v>3097</v>
      </c>
      <c r="J6" s="959" t="str">
        <f aca="true" t="shared" si="0" ref="J6:J37">IF((ISBLANK(D6)),"",IF(G6&lt;=0,"CHYBNÁ CENA",""))</f>
        <v/>
      </c>
    </row>
    <row r="7" spans="1:10" ht="12.75">
      <c r="A7" s="670" t="s">
        <v>1063</v>
      </c>
      <c r="B7" s="671"/>
      <c r="C7" s="672" t="s">
        <v>2305</v>
      </c>
      <c r="D7" s="674"/>
      <c r="E7" s="675"/>
      <c r="F7" s="993"/>
      <c r="G7" s="708"/>
      <c r="H7" s="673"/>
      <c r="I7" s="676"/>
      <c r="J7" s="959" t="str">
        <f t="shared" si="0"/>
        <v/>
      </c>
    </row>
    <row r="8" spans="1:10" ht="33.75">
      <c r="A8" s="677" t="s">
        <v>1965</v>
      </c>
      <c r="B8" s="671"/>
      <c r="C8" s="352" t="s">
        <v>4449</v>
      </c>
      <c r="D8" s="674" t="s">
        <v>1627</v>
      </c>
      <c r="E8" s="678">
        <v>1</v>
      </c>
      <c r="F8" s="994"/>
      <c r="G8" s="708">
        <f>E8*F8</f>
        <v>0</v>
      </c>
      <c r="H8" s="352"/>
      <c r="I8" s="679"/>
      <c r="J8" s="959" t="str">
        <f t="shared" si="0"/>
        <v>CHYBNÁ CENA</v>
      </c>
    </row>
    <row r="9" spans="1:10" ht="45">
      <c r="A9" s="677" t="s">
        <v>1968</v>
      </c>
      <c r="B9" s="671"/>
      <c r="C9" s="680" t="s">
        <v>4450</v>
      </c>
      <c r="D9" s="681" t="s">
        <v>2637</v>
      </c>
      <c r="E9" s="678">
        <v>2</v>
      </c>
      <c r="F9" s="994"/>
      <c r="G9" s="708">
        <f aca="true" t="shared" si="1" ref="G9:G14">E9*F9</f>
        <v>0</v>
      </c>
      <c r="H9" s="352"/>
      <c r="I9" s="682"/>
      <c r="J9" s="959" t="str">
        <f t="shared" si="0"/>
        <v>CHYBNÁ CENA</v>
      </c>
    </row>
    <row r="10" spans="1:10" ht="45">
      <c r="A10" s="677" t="s">
        <v>2085</v>
      </c>
      <c r="B10" s="671"/>
      <c r="C10" s="352" t="s">
        <v>4451</v>
      </c>
      <c r="D10" s="674" t="s">
        <v>1627</v>
      </c>
      <c r="E10" s="678">
        <v>1</v>
      </c>
      <c r="F10" s="994"/>
      <c r="G10" s="708">
        <f t="shared" si="1"/>
        <v>0</v>
      </c>
      <c r="H10" s="352"/>
      <c r="I10" s="682"/>
      <c r="J10" s="959" t="str">
        <f t="shared" si="0"/>
        <v>CHYBNÁ CENA</v>
      </c>
    </row>
    <row r="11" spans="1:10" ht="45">
      <c r="A11" s="677" t="s">
        <v>2088</v>
      </c>
      <c r="B11" s="671"/>
      <c r="C11" s="352" t="s">
        <v>4452</v>
      </c>
      <c r="D11" s="674" t="s">
        <v>1627</v>
      </c>
      <c r="E11" s="678">
        <v>4</v>
      </c>
      <c r="F11" s="994"/>
      <c r="G11" s="708">
        <f t="shared" si="1"/>
        <v>0</v>
      </c>
      <c r="H11" s="352"/>
      <c r="I11" s="682"/>
      <c r="J11" s="959" t="str">
        <f t="shared" si="0"/>
        <v>CHYBNÁ CENA</v>
      </c>
    </row>
    <row r="12" spans="1:10" ht="56.25">
      <c r="A12" s="677" t="s">
        <v>2091</v>
      </c>
      <c r="B12" s="671"/>
      <c r="C12" s="352" t="s">
        <v>4453</v>
      </c>
      <c r="D12" s="674" t="s">
        <v>1627</v>
      </c>
      <c r="E12" s="678">
        <v>4</v>
      </c>
      <c r="F12" s="994"/>
      <c r="G12" s="708">
        <f t="shared" si="1"/>
        <v>0</v>
      </c>
      <c r="H12" s="352"/>
      <c r="I12" s="682"/>
      <c r="J12" s="959" t="str">
        <f t="shared" si="0"/>
        <v>CHYBNÁ CENA</v>
      </c>
    </row>
    <row r="13" spans="1:10" ht="33.75">
      <c r="A13" s="677" t="s">
        <v>2094</v>
      </c>
      <c r="B13" s="671"/>
      <c r="C13" s="352" t="s">
        <v>4454</v>
      </c>
      <c r="D13" s="674" t="s">
        <v>1627</v>
      </c>
      <c r="E13" s="678">
        <v>1</v>
      </c>
      <c r="F13" s="994"/>
      <c r="G13" s="708">
        <f t="shared" si="1"/>
        <v>0</v>
      </c>
      <c r="H13" s="352"/>
      <c r="I13" s="682"/>
      <c r="J13" s="959" t="str">
        <f t="shared" si="0"/>
        <v>CHYBNÁ CENA</v>
      </c>
    </row>
    <row r="14" spans="1:10" ht="12.75">
      <c r="A14" s="677" t="s">
        <v>2097</v>
      </c>
      <c r="B14" s="671"/>
      <c r="C14" s="352" t="s">
        <v>4455</v>
      </c>
      <c r="D14" s="681" t="s">
        <v>2637</v>
      </c>
      <c r="E14" s="678">
        <v>1</v>
      </c>
      <c r="F14" s="994"/>
      <c r="G14" s="708">
        <f t="shared" si="1"/>
        <v>0</v>
      </c>
      <c r="H14" s="352"/>
      <c r="I14" s="682"/>
      <c r="J14" s="959" t="str">
        <f t="shared" si="0"/>
        <v>CHYBNÁ CENA</v>
      </c>
    </row>
    <row r="15" spans="1:10" ht="12.75">
      <c r="A15" s="677" t="s">
        <v>2099</v>
      </c>
      <c r="B15" s="671"/>
      <c r="C15" s="352"/>
      <c r="D15" s="674"/>
      <c r="E15" s="678"/>
      <c r="F15" s="994"/>
      <c r="G15" s="708"/>
      <c r="H15" s="673"/>
      <c r="I15" s="682"/>
      <c r="J15" s="959" t="str">
        <f t="shared" si="0"/>
        <v/>
      </c>
    </row>
    <row r="16" spans="1:10" ht="12.75">
      <c r="A16" s="677" t="s">
        <v>2102</v>
      </c>
      <c r="B16" s="671"/>
      <c r="C16" s="673"/>
      <c r="D16" s="674"/>
      <c r="E16" s="678"/>
      <c r="F16" s="994"/>
      <c r="G16" s="708"/>
      <c r="H16" s="673"/>
      <c r="I16" s="682"/>
      <c r="J16" s="959" t="str">
        <f t="shared" si="0"/>
        <v/>
      </c>
    </row>
    <row r="17" spans="1:10" ht="12.75">
      <c r="A17" s="677" t="s">
        <v>2105</v>
      </c>
      <c r="B17" s="671"/>
      <c r="C17" s="673"/>
      <c r="D17" s="674"/>
      <c r="E17" s="678"/>
      <c r="F17" s="994"/>
      <c r="G17" s="708"/>
      <c r="H17" s="673"/>
      <c r="I17" s="682"/>
      <c r="J17" s="959" t="str">
        <f t="shared" si="0"/>
        <v/>
      </c>
    </row>
    <row r="18" spans="1:10" ht="12.75">
      <c r="A18" s="677"/>
      <c r="B18" s="671"/>
      <c r="C18" s="673"/>
      <c r="D18" s="674"/>
      <c r="E18" s="675"/>
      <c r="F18" s="994"/>
      <c r="G18" s="708"/>
      <c r="H18" s="673"/>
      <c r="I18" s="682"/>
      <c r="J18" s="959" t="str">
        <f t="shared" si="0"/>
        <v/>
      </c>
    </row>
    <row r="19" spans="1:10" ht="12.75">
      <c r="A19" s="670" t="s">
        <v>324</v>
      </c>
      <c r="B19" s="671"/>
      <c r="C19" s="672" t="s">
        <v>4456</v>
      </c>
      <c r="D19" s="674"/>
      <c r="E19" s="675"/>
      <c r="F19" s="994"/>
      <c r="G19" s="708"/>
      <c r="H19" s="673"/>
      <c r="I19" s="682"/>
      <c r="J19" s="959" t="str">
        <f t="shared" si="0"/>
        <v/>
      </c>
    </row>
    <row r="20" spans="1:10" ht="12.75">
      <c r="A20" s="677"/>
      <c r="B20" s="671"/>
      <c r="C20" s="683"/>
      <c r="D20" s="674"/>
      <c r="E20" s="675"/>
      <c r="F20" s="994"/>
      <c r="G20" s="708"/>
      <c r="H20" s="673"/>
      <c r="I20" s="682"/>
      <c r="J20" s="959" t="str">
        <f t="shared" si="0"/>
        <v/>
      </c>
    </row>
    <row r="21" spans="1:10" ht="51">
      <c r="A21" s="677" t="s">
        <v>326</v>
      </c>
      <c r="B21" s="671"/>
      <c r="C21" s="683" t="s">
        <v>4457</v>
      </c>
      <c r="D21" s="674" t="s">
        <v>1627</v>
      </c>
      <c r="E21" s="678">
        <v>91</v>
      </c>
      <c r="F21" s="994"/>
      <c r="G21" s="708">
        <f>E21*F21</f>
        <v>0</v>
      </c>
      <c r="H21" s="673"/>
      <c r="I21" s="682"/>
      <c r="J21" s="959" t="str">
        <f t="shared" si="0"/>
        <v>CHYBNÁ CENA</v>
      </c>
    </row>
    <row r="22" spans="1:10" ht="22.5">
      <c r="A22" s="677" t="s">
        <v>269</v>
      </c>
      <c r="B22" s="671"/>
      <c r="C22" s="673"/>
      <c r="D22" s="674"/>
      <c r="E22" s="675"/>
      <c r="F22" s="994"/>
      <c r="G22" s="708"/>
      <c r="H22" s="352" t="s">
        <v>2309</v>
      </c>
      <c r="I22" s="682"/>
      <c r="J22" s="959" t="str">
        <f t="shared" si="0"/>
        <v/>
      </c>
    </row>
    <row r="23" spans="1:10" ht="22.5">
      <c r="A23" s="677"/>
      <c r="B23" s="671"/>
      <c r="C23" s="673"/>
      <c r="D23" s="674"/>
      <c r="E23" s="675"/>
      <c r="F23" s="994"/>
      <c r="G23" s="708"/>
      <c r="H23" s="352" t="s">
        <v>2310</v>
      </c>
      <c r="I23" s="682"/>
      <c r="J23" s="959" t="str">
        <f t="shared" si="0"/>
        <v/>
      </c>
    </row>
    <row r="24" spans="1:10" ht="22.5">
      <c r="A24" s="677"/>
      <c r="B24" s="671"/>
      <c r="C24" s="673"/>
      <c r="D24" s="674"/>
      <c r="E24" s="675"/>
      <c r="F24" s="994"/>
      <c r="G24" s="708"/>
      <c r="H24" s="352" t="s">
        <v>2311</v>
      </c>
      <c r="I24" s="682"/>
      <c r="J24" s="959" t="str">
        <f t="shared" si="0"/>
        <v/>
      </c>
    </row>
    <row r="25" spans="1:10" ht="22.5">
      <c r="A25" s="677"/>
      <c r="B25" s="671"/>
      <c r="C25" s="673"/>
      <c r="D25" s="674"/>
      <c r="E25" s="675"/>
      <c r="F25" s="994"/>
      <c r="G25" s="708"/>
      <c r="H25" s="352" t="s">
        <v>2312</v>
      </c>
      <c r="I25" s="682"/>
      <c r="J25" s="959" t="str">
        <f t="shared" si="0"/>
        <v/>
      </c>
    </row>
    <row r="26" spans="1:10" ht="22.5">
      <c r="A26" s="677"/>
      <c r="B26" s="671"/>
      <c r="C26" s="673"/>
      <c r="D26" s="674"/>
      <c r="E26" s="675"/>
      <c r="F26" s="994"/>
      <c r="G26" s="708"/>
      <c r="H26" s="352" t="s">
        <v>2318</v>
      </c>
      <c r="I26" s="682"/>
      <c r="J26" s="959" t="str">
        <f t="shared" si="0"/>
        <v/>
      </c>
    </row>
    <row r="27" spans="1:10" ht="22.5">
      <c r="A27" s="677"/>
      <c r="B27" s="671"/>
      <c r="C27" s="673"/>
      <c r="D27" s="674"/>
      <c r="E27" s="675"/>
      <c r="F27" s="994"/>
      <c r="G27" s="708"/>
      <c r="H27" s="352" t="s">
        <v>469</v>
      </c>
      <c r="I27" s="682"/>
      <c r="J27" s="959" t="str">
        <f t="shared" si="0"/>
        <v/>
      </c>
    </row>
    <row r="28" spans="1:10" ht="38.25">
      <c r="A28" s="677" t="s">
        <v>269</v>
      </c>
      <c r="B28" s="671"/>
      <c r="C28" s="683" t="s">
        <v>4458</v>
      </c>
      <c r="D28" s="674" t="s">
        <v>1627</v>
      </c>
      <c r="E28" s="678">
        <v>1</v>
      </c>
      <c r="F28" s="994"/>
      <c r="G28" s="708">
        <f>E28*F28</f>
        <v>0</v>
      </c>
      <c r="H28" s="673"/>
      <c r="I28" s="682"/>
      <c r="J28" s="959" t="str">
        <f t="shared" si="0"/>
        <v>CHYBNÁ CENA</v>
      </c>
    </row>
    <row r="29" spans="1:10" ht="22.5">
      <c r="A29" s="677"/>
      <c r="B29" s="671"/>
      <c r="C29" s="673"/>
      <c r="D29" s="674"/>
      <c r="E29" s="675"/>
      <c r="F29" s="994"/>
      <c r="G29" s="708"/>
      <c r="H29" s="352" t="s">
        <v>2309</v>
      </c>
      <c r="I29" s="682"/>
      <c r="J29" s="959" t="str">
        <f t="shared" si="0"/>
        <v/>
      </c>
    </row>
    <row r="30" spans="1:10" ht="22.5">
      <c r="A30" s="677"/>
      <c r="B30" s="671"/>
      <c r="C30" s="673"/>
      <c r="D30" s="674"/>
      <c r="E30" s="675"/>
      <c r="F30" s="994"/>
      <c r="G30" s="708"/>
      <c r="H30" s="352" t="s">
        <v>2310</v>
      </c>
      <c r="I30" s="682"/>
      <c r="J30" s="959" t="str">
        <f t="shared" si="0"/>
        <v/>
      </c>
    </row>
    <row r="31" spans="1:10" ht="22.5">
      <c r="A31" s="677"/>
      <c r="B31" s="671"/>
      <c r="C31" s="673"/>
      <c r="D31" s="674"/>
      <c r="E31" s="675"/>
      <c r="F31" s="994"/>
      <c r="G31" s="708"/>
      <c r="H31" s="352" t="s">
        <v>2311</v>
      </c>
      <c r="I31" s="682"/>
      <c r="J31" s="959" t="str">
        <f t="shared" si="0"/>
        <v/>
      </c>
    </row>
    <row r="32" spans="1:10" ht="22.5">
      <c r="A32" s="677"/>
      <c r="B32" s="671"/>
      <c r="C32" s="673"/>
      <c r="D32" s="674"/>
      <c r="E32" s="675"/>
      <c r="F32" s="994"/>
      <c r="G32" s="708"/>
      <c r="H32" s="352" t="s">
        <v>2312</v>
      </c>
      <c r="I32" s="682"/>
      <c r="J32" s="959" t="str">
        <f t="shared" si="0"/>
        <v/>
      </c>
    </row>
    <row r="33" spans="1:10" ht="22.5">
      <c r="A33" s="677"/>
      <c r="B33" s="671"/>
      <c r="C33" s="673"/>
      <c r="D33" s="674"/>
      <c r="E33" s="675"/>
      <c r="F33" s="994"/>
      <c r="G33" s="708"/>
      <c r="H33" s="352" t="s">
        <v>2318</v>
      </c>
      <c r="I33" s="682"/>
      <c r="J33" s="959" t="str">
        <f t="shared" si="0"/>
        <v/>
      </c>
    </row>
    <row r="34" spans="1:10" ht="22.5">
      <c r="A34" s="677"/>
      <c r="B34" s="671"/>
      <c r="C34" s="673"/>
      <c r="D34" s="674"/>
      <c r="E34" s="675"/>
      <c r="F34" s="994"/>
      <c r="G34" s="708"/>
      <c r="H34" s="352" t="s">
        <v>469</v>
      </c>
      <c r="I34" s="682"/>
      <c r="J34" s="959" t="str">
        <f t="shared" si="0"/>
        <v/>
      </c>
    </row>
    <row r="35" spans="1:10" ht="38.25">
      <c r="A35" s="684" t="s">
        <v>105</v>
      </c>
      <c r="B35" s="353"/>
      <c r="C35" s="683" t="s">
        <v>4459</v>
      </c>
      <c r="D35" s="674" t="s">
        <v>1627</v>
      </c>
      <c r="E35" s="678">
        <v>8</v>
      </c>
      <c r="F35" s="994"/>
      <c r="G35" s="708">
        <f>E35*F35</f>
        <v>0</v>
      </c>
      <c r="H35" s="673"/>
      <c r="I35" s="682"/>
      <c r="J35" s="959" t="str">
        <f t="shared" si="0"/>
        <v>CHYBNÁ CENA</v>
      </c>
    </row>
    <row r="36" spans="1:10" ht="22.5">
      <c r="A36" s="677"/>
      <c r="B36" s="353"/>
      <c r="C36" s="673"/>
      <c r="D36" s="674"/>
      <c r="E36" s="675"/>
      <c r="F36" s="994"/>
      <c r="G36" s="708"/>
      <c r="H36" s="352" t="s">
        <v>2309</v>
      </c>
      <c r="I36" s="682"/>
      <c r="J36" s="959" t="str">
        <f t="shared" si="0"/>
        <v/>
      </c>
    </row>
    <row r="37" spans="1:10" ht="22.5">
      <c r="A37" s="677"/>
      <c r="B37" s="353"/>
      <c r="C37" s="673"/>
      <c r="D37" s="674"/>
      <c r="E37" s="675"/>
      <c r="F37" s="994"/>
      <c r="G37" s="708"/>
      <c r="H37" s="352" t="s">
        <v>2310</v>
      </c>
      <c r="I37" s="682"/>
      <c r="J37" s="959" t="str">
        <f t="shared" si="0"/>
        <v/>
      </c>
    </row>
    <row r="38" spans="1:10" ht="12.75">
      <c r="A38" s="684"/>
      <c r="B38" s="671"/>
      <c r="C38" s="683"/>
      <c r="D38" s="674"/>
      <c r="E38" s="678"/>
      <c r="F38" s="994"/>
      <c r="G38" s="708"/>
      <c r="H38" s="352"/>
      <c r="I38" s="682"/>
      <c r="J38" s="959" t="str">
        <f aca="true" t="shared" si="2" ref="J38:J69">IF((ISBLANK(D38)),"",IF(G38&lt;=0,"CHYBNÁ CENA",""))</f>
        <v/>
      </c>
    </row>
    <row r="39" spans="1:10" ht="12.75">
      <c r="A39" s="677"/>
      <c r="B39" s="671"/>
      <c r="C39" s="673"/>
      <c r="D39" s="674"/>
      <c r="E39" s="675"/>
      <c r="F39" s="994"/>
      <c r="G39" s="708"/>
      <c r="H39" s="673"/>
      <c r="I39" s="682"/>
      <c r="J39" s="959" t="str">
        <f t="shared" si="2"/>
        <v/>
      </c>
    </row>
    <row r="40" spans="1:10" ht="127.5">
      <c r="A40" s="670" t="s">
        <v>2374</v>
      </c>
      <c r="B40" s="671"/>
      <c r="C40" s="672" t="s">
        <v>2375</v>
      </c>
      <c r="D40" s="674"/>
      <c r="E40" s="675"/>
      <c r="F40" s="994"/>
      <c r="G40" s="708"/>
      <c r="H40" s="673" t="s">
        <v>3114</v>
      </c>
      <c r="I40" s="682"/>
      <c r="J40" s="959" t="str">
        <f t="shared" si="2"/>
        <v/>
      </c>
    </row>
    <row r="41" spans="1:10" ht="12.75">
      <c r="A41" s="677" t="s">
        <v>3115</v>
      </c>
      <c r="B41" s="671"/>
      <c r="C41" s="672" t="s">
        <v>3269</v>
      </c>
      <c r="D41" s="674"/>
      <c r="E41" s="675"/>
      <c r="F41" s="994"/>
      <c r="G41" s="708"/>
      <c r="H41" s="673"/>
      <c r="I41" s="682"/>
      <c r="J41" s="959" t="str">
        <f t="shared" si="2"/>
        <v/>
      </c>
    </row>
    <row r="42" spans="1:10" ht="51">
      <c r="A42" s="677" t="s">
        <v>3117</v>
      </c>
      <c r="B42" s="671"/>
      <c r="C42" s="683" t="s">
        <v>4460</v>
      </c>
      <c r="D42" s="674" t="s">
        <v>456</v>
      </c>
      <c r="E42" s="678">
        <v>1440</v>
      </c>
      <c r="F42" s="994"/>
      <c r="G42" s="708">
        <f>E42*F42</f>
        <v>0</v>
      </c>
      <c r="H42" s="673"/>
      <c r="I42" s="682"/>
      <c r="J42" s="959" t="str">
        <f t="shared" si="2"/>
        <v>CHYBNÁ CENA</v>
      </c>
    </row>
    <row r="43" spans="1:10" ht="63.75">
      <c r="A43" s="677"/>
      <c r="B43" s="671"/>
      <c r="C43" s="673"/>
      <c r="D43" s="674"/>
      <c r="E43" s="678"/>
      <c r="F43" s="994"/>
      <c r="G43" s="708"/>
      <c r="H43" s="673" t="s">
        <v>2432</v>
      </c>
      <c r="I43" s="682"/>
      <c r="J43" s="959" t="str">
        <f t="shared" si="2"/>
        <v/>
      </c>
    </row>
    <row r="44" spans="1:10" ht="51">
      <c r="A44" s="677" t="s">
        <v>1463</v>
      </c>
      <c r="B44" s="671"/>
      <c r="C44" s="683" t="s">
        <v>4275</v>
      </c>
      <c r="D44" s="674" t="s">
        <v>456</v>
      </c>
      <c r="E44" s="678">
        <v>160</v>
      </c>
      <c r="F44" s="994"/>
      <c r="G44" s="708">
        <f>E44*F44</f>
        <v>0</v>
      </c>
      <c r="H44" s="673"/>
      <c r="I44" s="682"/>
      <c r="J44" s="959" t="str">
        <f t="shared" si="2"/>
        <v>CHYBNÁ CENA</v>
      </c>
    </row>
    <row r="45" spans="1:10" ht="63.75">
      <c r="A45" s="677"/>
      <c r="B45" s="671"/>
      <c r="C45" s="673"/>
      <c r="D45" s="674"/>
      <c r="E45" s="678"/>
      <c r="F45" s="994"/>
      <c r="G45" s="708"/>
      <c r="H45" s="673" t="s">
        <v>2432</v>
      </c>
      <c r="I45" s="682"/>
      <c r="J45" s="959" t="str">
        <f t="shared" si="2"/>
        <v/>
      </c>
    </row>
    <row r="46" spans="1:10" ht="12.75">
      <c r="A46" s="677" t="s">
        <v>1465</v>
      </c>
      <c r="B46" s="671"/>
      <c r="C46" s="683"/>
      <c r="D46" s="674"/>
      <c r="E46" s="678"/>
      <c r="F46" s="994"/>
      <c r="G46" s="708"/>
      <c r="H46" s="673"/>
      <c r="I46" s="682"/>
      <c r="J46" s="959" t="str">
        <f t="shared" si="2"/>
        <v/>
      </c>
    </row>
    <row r="47" spans="1:10" ht="12.75">
      <c r="A47" s="677" t="s">
        <v>1466</v>
      </c>
      <c r="B47" s="671"/>
      <c r="C47" s="683"/>
      <c r="D47" s="674"/>
      <c r="E47" s="678"/>
      <c r="F47" s="994"/>
      <c r="G47" s="708"/>
      <c r="H47" s="673"/>
      <c r="I47" s="682"/>
      <c r="J47" s="959" t="str">
        <f t="shared" si="2"/>
        <v/>
      </c>
    </row>
    <row r="48" spans="1:10" ht="12.75">
      <c r="A48" s="677" t="s">
        <v>1468</v>
      </c>
      <c r="B48" s="671"/>
      <c r="C48" s="673"/>
      <c r="D48" s="674"/>
      <c r="E48" s="678"/>
      <c r="F48" s="994"/>
      <c r="G48" s="708"/>
      <c r="H48" s="673"/>
      <c r="I48" s="682"/>
      <c r="J48" s="959" t="str">
        <f t="shared" si="2"/>
        <v/>
      </c>
    </row>
    <row r="49" spans="1:10" ht="12.75">
      <c r="A49" s="677"/>
      <c r="B49" s="671"/>
      <c r="C49" s="673"/>
      <c r="D49" s="674"/>
      <c r="E49" s="678"/>
      <c r="F49" s="994"/>
      <c r="G49" s="708"/>
      <c r="H49" s="673"/>
      <c r="I49" s="682"/>
      <c r="J49" s="959" t="str">
        <f t="shared" si="2"/>
        <v/>
      </c>
    </row>
    <row r="50" spans="1:10" ht="12.75">
      <c r="A50" s="677"/>
      <c r="B50" s="671"/>
      <c r="C50" s="673"/>
      <c r="D50" s="674"/>
      <c r="E50" s="678"/>
      <c r="F50" s="994"/>
      <c r="G50" s="708"/>
      <c r="H50" s="673"/>
      <c r="I50" s="682"/>
      <c r="J50" s="959" t="str">
        <f t="shared" si="2"/>
        <v/>
      </c>
    </row>
    <row r="51" spans="1:10" ht="12.75">
      <c r="A51" s="677" t="s">
        <v>2865</v>
      </c>
      <c r="B51" s="671"/>
      <c r="C51" s="672" t="s">
        <v>3278</v>
      </c>
      <c r="D51" s="674"/>
      <c r="E51" s="678"/>
      <c r="F51" s="994"/>
      <c r="G51" s="708"/>
      <c r="H51" s="673"/>
      <c r="I51" s="682"/>
      <c r="J51" s="959" t="str">
        <f t="shared" si="2"/>
        <v/>
      </c>
    </row>
    <row r="52" spans="1:10" ht="38.25">
      <c r="A52" s="684" t="s">
        <v>2867</v>
      </c>
      <c r="B52" s="671"/>
      <c r="C52" s="683" t="s">
        <v>1310</v>
      </c>
      <c r="D52" s="674" t="s">
        <v>1627</v>
      </c>
      <c r="E52" s="678">
        <v>87</v>
      </c>
      <c r="F52" s="994"/>
      <c r="G52" s="708">
        <f>E52*F52</f>
        <v>0</v>
      </c>
      <c r="H52" s="673"/>
      <c r="I52" s="682"/>
      <c r="J52" s="959" t="str">
        <f t="shared" si="2"/>
        <v>CHYBNÁ CENA</v>
      </c>
    </row>
    <row r="53" spans="1:10" ht="12.75">
      <c r="A53" s="684" t="s">
        <v>3280</v>
      </c>
      <c r="B53" s="671"/>
      <c r="C53" s="683" t="s">
        <v>3283</v>
      </c>
      <c r="D53" s="674" t="s">
        <v>1627</v>
      </c>
      <c r="E53" s="678">
        <v>7</v>
      </c>
      <c r="F53" s="994"/>
      <c r="G53" s="708">
        <f>E53*F53</f>
        <v>0</v>
      </c>
      <c r="H53" s="673"/>
      <c r="I53" s="682"/>
      <c r="J53" s="959" t="str">
        <f t="shared" si="2"/>
        <v>CHYBNÁ CENA</v>
      </c>
    </row>
    <row r="54" spans="1:10" ht="12.75">
      <c r="A54" s="684" t="s">
        <v>3282</v>
      </c>
      <c r="B54" s="671"/>
      <c r="C54" s="683"/>
      <c r="D54" s="674"/>
      <c r="E54" s="678"/>
      <c r="F54" s="994"/>
      <c r="G54" s="708"/>
      <c r="H54" s="673"/>
      <c r="I54" s="682"/>
      <c r="J54" s="959" t="str">
        <f t="shared" si="2"/>
        <v/>
      </c>
    </row>
    <row r="55" spans="1:10" ht="12.75">
      <c r="A55" s="677"/>
      <c r="B55" s="671"/>
      <c r="C55" s="673"/>
      <c r="D55" s="674"/>
      <c r="E55" s="678"/>
      <c r="F55" s="994"/>
      <c r="G55" s="708"/>
      <c r="H55" s="673"/>
      <c r="I55" s="682"/>
      <c r="J55" s="959" t="str">
        <f t="shared" si="2"/>
        <v/>
      </c>
    </row>
    <row r="56" spans="1:10" ht="12.75">
      <c r="A56" s="677" t="s">
        <v>2869</v>
      </c>
      <c r="B56" s="671"/>
      <c r="C56" s="672" t="s">
        <v>984</v>
      </c>
      <c r="D56" s="674"/>
      <c r="E56" s="678"/>
      <c r="F56" s="994"/>
      <c r="G56" s="708"/>
      <c r="H56" s="673"/>
      <c r="I56" s="682"/>
      <c r="J56" s="959" t="str">
        <f t="shared" si="2"/>
        <v/>
      </c>
    </row>
    <row r="57" spans="1:10" ht="25.5">
      <c r="A57" s="677" t="s">
        <v>2871</v>
      </c>
      <c r="B57" s="671"/>
      <c r="C57" s="683" t="s">
        <v>4442</v>
      </c>
      <c r="D57" s="681" t="s">
        <v>2637</v>
      </c>
      <c r="E57" s="678">
        <v>2600</v>
      </c>
      <c r="F57" s="994"/>
      <c r="G57" s="708">
        <f>E57*F57</f>
        <v>0</v>
      </c>
      <c r="H57" s="673"/>
      <c r="I57" s="682"/>
      <c r="J57" s="959" t="str">
        <f t="shared" si="2"/>
        <v>CHYBNÁ CENA</v>
      </c>
    </row>
    <row r="58" spans="1:10" ht="12.75">
      <c r="A58" s="677"/>
      <c r="B58" s="671"/>
      <c r="C58" s="673"/>
      <c r="D58" s="674"/>
      <c r="E58" s="678"/>
      <c r="F58" s="994"/>
      <c r="G58" s="708"/>
      <c r="H58" s="673"/>
      <c r="I58" s="682"/>
      <c r="J58" s="959" t="str">
        <f t="shared" si="2"/>
        <v/>
      </c>
    </row>
    <row r="59" spans="1:10" ht="12.75">
      <c r="A59" s="677" t="s">
        <v>2873</v>
      </c>
      <c r="B59" s="671"/>
      <c r="C59" s="673" t="s">
        <v>1235</v>
      </c>
      <c r="D59" s="674" t="s">
        <v>1627</v>
      </c>
      <c r="E59" s="975">
        <v>1</v>
      </c>
      <c r="F59" s="994"/>
      <c r="G59" s="708">
        <f>E59*F59</f>
        <v>0</v>
      </c>
      <c r="H59" s="673"/>
      <c r="I59" s="682"/>
      <c r="J59" s="959" t="str">
        <f t="shared" si="2"/>
        <v>CHYBNÁ CENA</v>
      </c>
    </row>
    <row r="60" spans="1:10" ht="12.75">
      <c r="A60" s="677"/>
      <c r="B60" s="671"/>
      <c r="C60" s="673"/>
      <c r="D60" s="674"/>
      <c r="E60" s="678"/>
      <c r="F60" s="994"/>
      <c r="G60" s="708"/>
      <c r="H60" s="673"/>
      <c r="I60" s="682"/>
      <c r="J60" s="959" t="str">
        <f t="shared" si="2"/>
        <v/>
      </c>
    </row>
    <row r="61" spans="1:10" ht="12.75">
      <c r="A61" s="677" t="s">
        <v>2875</v>
      </c>
      <c r="B61" s="671"/>
      <c r="C61" s="683"/>
      <c r="D61" s="674"/>
      <c r="E61" s="678"/>
      <c r="F61" s="994"/>
      <c r="G61" s="708"/>
      <c r="H61" s="673"/>
      <c r="I61" s="682"/>
      <c r="J61" s="959" t="str">
        <f t="shared" si="2"/>
        <v/>
      </c>
    </row>
    <row r="62" spans="1:10" ht="12.75">
      <c r="A62" s="677"/>
      <c r="B62" s="671"/>
      <c r="C62" s="673"/>
      <c r="D62" s="674"/>
      <c r="E62" s="675"/>
      <c r="F62" s="994"/>
      <c r="G62" s="708"/>
      <c r="H62" s="673"/>
      <c r="I62" s="682"/>
      <c r="J62" s="959" t="str">
        <f t="shared" si="2"/>
        <v/>
      </c>
    </row>
    <row r="63" spans="1:10" ht="12.75">
      <c r="A63" s="677" t="s">
        <v>983</v>
      </c>
      <c r="B63" s="671"/>
      <c r="C63" s="672"/>
      <c r="D63" s="674"/>
      <c r="E63" s="675"/>
      <c r="F63" s="994"/>
      <c r="G63" s="708"/>
      <c r="H63" s="673"/>
      <c r="I63" s="682"/>
      <c r="J63" s="959" t="str">
        <f t="shared" si="2"/>
        <v/>
      </c>
    </row>
    <row r="64" spans="1:10" ht="12.75">
      <c r="A64" s="677"/>
      <c r="B64" s="671"/>
      <c r="C64" s="673"/>
      <c r="D64" s="674"/>
      <c r="E64" s="675"/>
      <c r="F64" s="994"/>
      <c r="G64" s="708"/>
      <c r="H64" s="673"/>
      <c r="I64" s="682"/>
      <c r="J64" s="959" t="str">
        <f t="shared" si="2"/>
        <v/>
      </c>
    </row>
    <row r="65" spans="1:10" ht="12.75">
      <c r="A65" s="677"/>
      <c r="B65" s="671"/>
      <c r="C65" s="673"/>
      <c r="D65" s="674"/>
      <c r="E65" s="678"/>
      <c r="F65" s="994"/>
      <c r="G65" s="708"/>
      <c r="H65" s="673"/>
      <c r="I65" s="682"/>
      <c r="J65" s="959" t="str">
        <f t="shared" si="2"/>
        <v/>
      </c>
    </row>
    <row r="66" spans="1:10" ht="12.75">
      <c r="A66" s="670" t="s">
        <v>1189</v>
      </c>
      <c r="B66" s="671"/>
      <c r="C66" s="672" t="s">
        <v>793</v>
      </c>
      <c r="D66" s="674"/>
      <c r="E66" s="675"/>
      <c r="F66" s="994"/>
      <c r="G66" s="708"/>
      <c r="H66" s="673"/>
      <c r="I66" s="682"/>
      <c r="J66" s="959" t="str">
        <f t="shared" si="2"/>
        <v/>
      </c>
    </row>
    <row r="67" spans="1:10" ht="25.5">
      <c r="A67" s="677" t="s">
        <v>1191</v>
      </c>
      <c r="B67" s="671"/>
      <c r="C67" s="673" t="s">
        <v>795</v>
      </c>
      <c r="D67" s="674" t="s">
        <v>1627</v>
      </c>
      <c r="E67" s="678">
        <v>1</v>
      </c>
      <c r="F67" s="994"/>
      <c r="G67" s="708">
        <f>E67*F67</f>
        <v>0</v>
      </c>
      <c r="H67" s="673"/>
      <c r="I67" s="682"/>
      <c r="J67" s="959" t="str">
        <f t="shared" si="2"/>
        <v>CHYBNÁ CENA</v>
      </c>
    </row>
    <row r="68" spans="1:10" ht="12.75">
      <c r="A68" s="677" t="s">
        <v>1193</v>
      </c>
      <c r="B68" s="671"/>
      <c r="C68" s="673" t="s">
        <v>797</v>
      </c>
      <c r="D68" s="674" t="s">
        <v>1627</v>
      </c>
      <c r="E68" s="678">
        <v>1</v>
      </c>
      <c r="F68" s="994"/>
      <c r="G68" s="708">
        <f>E68*F68</f>
        <v>0</v>
      </c>
      <c r="H68" s="673"/>
      <c r="I68" s="682"/>
      <c r="J68" s="959" t="str">
        <f t="shared" si="2"/>
        <v>CHYBNÁ CENA</v>
      </c>
    </row>
    <row r="69" spans="1:10" ht="12.75">
      <c r="A69" s="677" t="s">
        <v>1195</v>
      </c>
      <c r="B69" s="671"/>
      <c r="C69" s="683" t="s">
        <v>1311</v>
      </c>
      <c r="D69" s="674" t="s">
        <v>1627</v>
      </c>
      <c r="E69" s="678">
        <v>1</v>
      </c>
      <c r="F69" s="994"/>
      <c r="G69" s="708">
        <f>E69*F69</f>
        <v>0</v>
      </c>
      <c r="H69" s="673"/>
      <c r="I69" s="682"/>
      <c r="J69" s="959" t="str">
        <f t="shared" si="2"/>
        <v>CHYBNÁ CENA</v>
      </c>
    </row>
    <row r="70" spans="1:10" ht="12.75">
      <c r="A70" s="677" t="s">
        <v>1197</v>
      </c>
      <c r="B70" s="671"/>
      <c r="C70" s="683" t="s">
        <v>3293</v>
      </c>
      <c r="D70" s="674" t="s">
        <v>1627</v>
      </c>
      <c r="E70" s="678">
        <v>1</v>
      </c>
      <c r="F70" s="994"/>
      <c r="G70" s="708">
        <f>E70*F70</f>
        <v>0</v>
      </c>
      <c r="H70" s="673"/>
      <c r="I70" s="682"/>
      <c r="J70" s="959" t="str">
        <f aca="true" t="shared" si="3" ref="J70:J85">IF((ISBLANK(D70)),"",IF(G70&lt;=0,"CHYBNÁ CENA",""))</f>
        <v>CHYBNÁ CENA</v>
      </c>
    </row>
    <row r="71" spans="1:10" ht="12.75">
      <c r="A71" s="677" t="s">
        <v>1199</v>
      </c>
      <c r="B71" s="671"/>
      <c r="C71" s="683" t="s">
        <v>3294</v>
      </c>
      <c r="D71" s="674" t="s">
        <v>1627</v>
      </c>
      <c r="E71" s="678">
        <v>1</v>
      </c>
      <c r="F71" s="994"/>
      <c r="G71" s="708">
        <f>E71*F71</f>
        <v>0</v>
      </c>
      <c r="H71" s="673"/>
      <c r="I71" s="682"/>
      <c r="J71" s="959" t="str">
        <f t="shared" si="3"/>
        <v>CHYBNÁ CENA</v>
      </c>
    </row>
    <row r="72" spans="1:10" ht="12.75">
      <c r="A72" s="677"/>
      <c r="B72" s="671"/>
      <c r="C72" s="673"/>
      <c r="D72" s="674"/>
      <c r="E72" s="678"/>
      <c r="F72" s="994"/>
      <c r="G72" s="708"/>
      <c r="H72" s="673"/>
      <c r="I72" s="682"/>
      <c r="J72" s="959" t="str">
        <f t="shared" si="3"/>
        <v/>
      </c>
    </row>
    <row r="73" spans="1:10" ht="12.75">
      <c r="A73" s="677"/>
      <c r="B73" s="671"/>
      <c r="C73" s="673"/>
      <c r="D73" s="674"/>
      <c r="E73" s="678"/>
      <c r="F73" s="994"/>
      <c r="G73" s="708"/>
      <c r="H73" s="673"/>
      <c r="I73" s="682"/>
      <c r="J73" s="959" t="str">
        <f t="shared" si="3"/>
        <v/>
      </c>
    </row>
    <row r="74" spans="1:10" ht="12.75">
      <c r="A74" s="670" t="s">
        <v>1203</v>
      </c>
      <c r="B74" s="671"/>
      <c r="C74" s="672" t="s">
        <v>460</v>
      </c>
      <c r="D74" s="674"/>
      <c r="E74" s="675"/>
      <c r="F74" s="994"/>
      <c r="G74" s="708"/>
      <c r="H74" s="673"/>
      <c r="I74" s="682"/>
      <c r="J74" s="959" t="str">
        <f t="shared" si="3"/>
        <v/>
      </c>
    </row>
    <row r="75" spans="1:10" ht="12.75">
      <c r="A75" s="677" t="s">
        <v>1205</v>
      </c>
      <c r="B75" s="671"/>
      <c r="C75" s="673" t="s">
        <v>3041</v>
      </c>
      <c r="D75" s="674" t="s">
        <v>1627</v>
      </c>
      <c r="E75" s="678">
        <v>1</v>
      </c>
      <c r="F75" s="994"/>
      <c r="G75" s="708">
        <f aca="true" t="shared" si="4" ref="G75:G84">E75*F75</f>
        <v>0</v>
      </c>
      <c r="H75" s="673"/>
      <c r="I75" s="682"/>
      <c r="J75" s="959" t="str">
        <f t="shared" si="3"/>
        <v>CHYBNÁ CENA</v>
      </c>
    </row>
    <row r="76" spans="1:10" ht="12.75">
      <c r="A76" s="677" t="s">
        <v>1207</v>
      </c>
      <c r="B76" s="671"/>
      <c r="C76" s="673" t="s">
        <v>95</v>
      </c>
      <c r="D76" s="674" t="s">
        <v>1627</v>
      </c>
      <c r="E76" s="678">
        <v>1</v>
      </c>
      <c r="F76" s="994"/>
      <c r="G76" s="708">
        <f t="shared" si="4"/>
        <v>0</v>
      </c>
      <c r="H76" s="673"/>
      <c r="I76" s="682"/>
      <c r="J76" s="959" t="str">
        <f t="shared" si="3"/>
        <v>CHYBNÁ CENA</v>
      </c>
    </row>
    <row r="77" spans="1:10" ht="12.75">
      <c r="A77" s="677" t="s">
        <v>1209</v>
      </c>
      <c r="B77" s="671"/>
      <c r="C77" s="683" t="s">
        <v>3295</v>
      </c>
      <c r="D77" s="674" t="s">
        <v>1627</v>
      </c>
      <c r="E77" s="975">
        <v>1</v>
      </c>
      <c r="F77" s="994"/>
      <c r="G77" s="708">
        <f t="shared" si="4"/>
        <v>0</v>
      </c>
      <c r="H77" s="673"/>
      <c r="I77" s="682"/>
      <c r="J77" s="959" t="str">
        <f t="shared" si="3"/>
        <v>CHYBNÁ CENA</v>
      </c>
    </row>
    <row r="78" spans="1:10" ht="12.75">
      <c r="A78" s="677" t="s">
        <v>1211</v>
      </c>
      <c r="B78" s="671"/>
      <c r="C78" s="683" t="s">
        <v>3296</v>
      </c>
      <c r="D78" s="674" t="s">
        <v>1627</v>
      </c>
      <c r="E78" s="975">
        <v>1</v>
      </c>
      <c r="F78" s="994"/>
      <c r="G78" s="708">
        <f t="shared" si="4"/>
        <v>0</v>
      </c>
      <c r="H78" s="673"/>
      <c r="I78" s="682"/>
      <c r="J78" s="959" t="str">
        <f t="shared" si="3"/>
        <v>CHYBNÁ CENA</v>
      </c>
    </row>
    <row r="79" spans="1:10" ht="25.5">
      <c r="A79" s="677" t="s">
        <v>1213</v>
      </c>
      <c r="B79" s="671"/>
      <c r="C79" s="683" t="s">
        <v>1312</v>
      </c>
      <c r="D79" s="674" t="s">
        <v>1627</v>
      </c>
      <c r="E79" s="975">
        <v>1</v>
      </c>
      <c r="F79" s="994"/>
      <c r="G79" s="708">
        <f t="shared" si="4"/>
        <v>0</v>
      </c>
      <c r="H79" s="673"/>
      <c r="I79" s="682"/>
      <c r="J79" s="959" t="str">
        <f t="shared" si="3"/>
        <v>CHYBNÁ CENA</v>
      </c>
    </row>
    <row r="80" spans="1:10" ht="12.75">
      <c r="A80" s="677" t="s">
        <v>1215</v>
      </c>
      <c r="B80" s="671"/>
      <c r="C80" s="683" t="s">
        <v>3297</v>
      </c>
      <c r="D80" s="674" t="s">
        <v>1627</v>
      </c>
      <c r="E80" s="678">
        <v>1</v>
      </c>
      <c r="F80" s="994"/>
      <c r="G80" s="708">
        <f t="shared" si="4"/>
        <v>0</v>
      </c>
      <c r="H80" s="673"/>
      <c r="I80" s="682"/>
      <c r="J80" s="959" t="str">
        <f t="shared" si="3"/>
        <v>CHYBNÁ CENA</v>
      </c>
    </row>
    <row r="81" spans="1:10" ht="12.75">
      <c r="A81" s="677" t="s">
        <v>1217</v>
      </c>
      <c r="B81" s="671"/>
      <c r="C81" s="683" t="s">
        <v>1313</v>
      </c>
      <c r="D81" s="674" t="s">
        <v>1627</v>
      </c>
      <c r="E81" s="678">
        <v>1</v>
      </c>
      <c r="F81" s="994"/>
      <c r="G81" s="708">
        <f t="shared" si="4"/>
        <v>0</v>
      </c>
      <c r="H81" s="673"/>
      <c r="I81" s="682"/>
      <c r="J81" s="959" t="str">
        <f t="shared" si="3"/>
        <v>CHYBNÁ CENA</v>
      </c>
    </row>
    <row r="82" spans="1:10" ht="12.75">
      <c r="A82" s="677" t="s">
        <v>1219</v>
      </c>
      <c r="B82" s="671"/>
      <c r="C82" s="673" t="s">
        <v>847</v>
      </c>
      <c r="D82" s="674" t="s">
        <v>1627</v>
      </c>
      <c r="E82" s="678">
        <v>1</v>
      </c>
      <c r="F82" s="994"/>
      <c r="G82" s="708">
        <f t="shared" si="4"/>
        <v>0</v>
      </c>
      <c r="H82" s="673"/>
      <c r="I82" s="682"/>
      <c r="J82" s="959" t="str">
        <f t="shared" si="3"/>
        <v>CHYBNÁ CENA</v>
      </c>
    </row>
    <row r="83" spans="1:10" ht="12.75">
      <c r="A83" s="677" t="s">
        <v>1221</v>
      </c>
      <c r="B83" s="671"/>
      <c r="C83" s="673" t="s">
        <v>849</v>
      </c>
      <c r="D83" s="674" t="s">
        <v>1627</v>
      </c>
      <c r="E83" s="678">
        <v>1</v>
      </c>
      <c r="F83" s="994"/>
      <c r="G83" s="708">
        <f t="shared" si="4"/>
        <v>0</v>
      </c>
      <c r="H83" s="673"/>
      <c r="I83" s="682"/>
      <c r="J83" s="959" t="str">
        <f t="shared" si="3"/>
        <v>CHYBNÁ CENA</v>
      </c>
    </row>
    <row r="84" spans="1:10" ht="12.75">
      <c r="A84" s="677" t="s">
        <v>1223</v>
      </c>
      <c r="B84" s="671"/>
      <c r="C84" s="683" t="s">
        <v>3042</v>
      </c>
      <c r="D84" s="674" t="s">
        <v>1627</v>
      </c>
      <c r="E84" s="678">
        <v>1</v>
      </c>
      <c r="F84" s="994"/>
      <c r="G84" s="708">
        <f t="shared" si="4"/>
        <v>0</v>
      </c>
      <c r="H84" s="673"/>
      <c r="I84" s="682"/>
      <c r="J84" s="959" t="str">
        <f t="shared" si="3"/>
        <v>CHYBNÁ CENA</v>
      </c>
    </row>
    <row r="85" spans="1:10" ht="12.75">
      <c r="A85" s="677"/>
      <c r="B85" s="671"/>
      <c r="C85" s="683"/>
      <c r="D85" s="674"/>
      <c r="E85" s="678"/>
      <c r="F85" s="994"/>
      <c r="G85" s="708"/>
      <c r="H85" s="673"/>
      <c r="I85" s="682"/>
      <c r="J85" s="959" t="str">
        <f t="shared" si="3"/>
        <v/>
      </c>
    </row>
    <row r="86" spans="1:9" s="263" customFormat="1" ht="13.5" thickBot="1">
      <c r="A86" s="395"/>
      <c r="B86" s="396"/>
      <c r="C86" s="397" t="s">
        <v>1830</v>
      </c>
      <c r="D86" s="395"/>
      <c r="E86" s="399"/>
      <c r="F86" s="400"/>
      <c r="G86" s="419">
        <f>SUM(G6:G84)</f>
        <v>0</v>
      </c>
      <c r="H86" s="398"/>
      <c r="I86" s="398"/>
    </row>
    <row r="87" spans="1:9" ht="13.5" thickBot="1">
      <c r="A87" s="1401" t="s">
        <v>4769</v>
      </c>
      <c r="B87" s="1402"/>
      <c r="C87" s="1402"/>
      <c r="D87" s="1402"/>
      <c r="E87" s="1402"/>
      <c r="F87" s="1402"/>
      <c r="G87" s="1402"/>
      <c r="H87" s="1402"/>
      <c r="I87" s="1403"/>
    </row>
    <row r="90" spans="6:7" ht="12.75">
      <c r="F90" s="960" t="s">
        <v>4265</v>
      </c>
      <c r="G90" s="961">
        <f>COUNTIF(G6:G85,"&lt;=0")</f>
        <v>31</v>
      </c>
    </row>
  </sheetData>
  <sheetProtection algorithmName="SHA-512" hashValue="SeyIetuf2N3rHI6/q5GuyvcYlTaYi+abzIFO0lsaFHVuBypibWtIBD0QizO72rygbg1fKYeW3bFKBj+o6OVd7w==" saltValue="DyrEXz+p5g/EuzXpFKJ0oQ==" spinCount="100000" sheet="1" objects="1" scenarios="1" selectLockedCells="1"/>
  <mergeCells count="13">
    <mergeCell ref="A1:B1"/>
    <mergeCell ref="C1:I1"/>
    <mergeCell ref="A2:B2"/>
    <mergeCell ref="C2:F2"/>
    <mergeCell ref="A87:I8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zoomScale="90" zoomScaleNormal="90" zoomScaleSheetLayoutView="75" workbookViewId="0" topLeftCell="A49">
      <selection activeCell="F50" sqref="F50"/>
    </sheetView>
  </sheetViews>
  <sheetFormatPr defaultColWidth="9.00390625" defaultRowHeight="12.75"/>
  <cols>
    <col min="1" max="1" width="10.125" style="0" customWidth="1"/>
    <col min="2" max="2" width="20.875" style="0" customWidth="1"/>
    <col min="3" max="3" width="39.625" style="0" customWidth="1"/>
    <col min="4" max="4" width="10.75390625" style="0" customWidth="1"/>
    <col min="5" max="5" width="16.625" style="0" customWidth="1"/>
    <col min="6" max="6" width="16.375" style="0" customWidth="1"/>
    <col min="7" max="7" width="17.75390625" style="0" customWidth="1"/>
    <col min="8" max="8" width="26.00390625" style="0" customWidth="1"/>
    <col min="9" max="9" width="24.125" style="0" customWidth="1"/>
    <col min="10" max="10" width="22.00390625" style="0" customWidth="1"/>
  </cols>
  <sheetData>
    <row r="1" spans="1:9" ht="31.5" customHeight="1" thickBot="1">
      <c r="A1" s="1418" t="s">
        <v>3095</v>
      </c>
      <c r="B1" s="1419"/>
      <c r="C1" s="1420" t="s">
        <v>3487</v>
      </c>
      <c r="D1" s="1421"/>
      <c r="E1" s="1421"/>
      <c r="F1" s="1421"/>
      <c r="G1" s="1422"/>
      <c r="H1" s="1422"/>
      <c r="I1" s="1422"/>
    </row>
    <row r="2" spans="1:9" ht="30" customHeight="1" thickBot="1">
      <c r="A2" s="1423" t="s">
        <v>3096</v>
      </c>
      <c r="B2" s="1424"/>
      <c r="C2" s="1420" t="s">
        <v>1931</v>
      </c>
      <c r="D2" s="1421"/>
      <c r="E2" s="1421"/>
      <c r="F2" s="1421"/>
      <c r="G2" s="2" t="s">
        <v>3098</v>
      </c>
      <c r="H2" s="900"/>
      <c r="I2" s="3" t="s">
        <v>1678</v>
      </c>
    </row>
    <row r="3" spans="1:9" ht="16.5" customHeight="1" thickBot="1">
      <c r="A3" s="1428" t="s">
        <v>3099</v>
      </c>
      <c r="B3" s="1421"/>
      <c r="C3" s="1421"/>
      <c r="D3" s="1421"/>
      <c r="E3" s="1421"/>
      <c r="F3" s="1421"/>
      <c r="G3" s="1421"/>
      <c r="H3" s="1421"/>
      <c r="I3" s="1429"/>
    </row>
    <row r="4" spans="1:9" ht="25.5" customHeight="1">
      <c r="A4" s="1411" t="s">
        <v>3100</v>
      </c>
      <c r="B4" s="206" t="s">
        <v>3101</v>
      </c>
      <c r="C4" s="1413" t="s">
        <v>3102</v>
      </c>
      <c r="D4" s="1409" t="s">
        <v>3103</v>
      </c>
      <c r="E4" s="1409" t="s">
        <v>3104</v>
      </c>
      <c r="F4" s="1416" t="s">
        <v>3105</v>
      </c>
      <c r="G4" s="1417"/>
      <c r="H4" s="1409" t="s">
        <v>2634</v>
      </c>
      <c r="I4" s="1407" t="s">
        <v>3106</v>
      </c>
    </row>
    <row r="5" spans="1:10" ht="29.85" customHeight="1" thickBot="1">
      <c r="A5" s="1412"/>
      <c r="B5" s="4" t="s">
        <v>3107</v>
      </c>
      <c r="C5" s="1414"/>
      <c r="D5" s="1415"/>
      <c r="E5" s="1415"/>
      <c r="F5" s="5" t="s">
        <v>3108</v>
      </c>
      <c r="G5" s="712" t="s">
        <v>411</v>
      </c>
      <c r="H5" s="1410"/>
      <c r="I5" s="1408"/>
      <c r="J5" s="962" t="s">
        <v>4154</v>
      </c>
    </row>
    <row r="6" spans="1:10" ht="12.75">
      <c r="A6" s="11" t="s">
        <v>3097</v>
      </c>
      <c r="B6" s="12" t="s">
        <v>3097</v>
      </c>
      <c r="C6" s="22" t="s">
        <v>2635</v>
      </c>
      <c r="D6" s="12"/>
      <c r="E6" s="13" t="s">
        <v>3097</v>
      </c>
      <c r="F6" s="977"/>
      <c r="G6" s="14"/>
      <c r="H6" s="22" t="s">
        <v>4706</v>
      </c>
      <c r="I6" s="15" t="s">
        <v>3097</v>
      </c>
      <c r="J6" s="959" t="str">
        <f aca="true" t="shared" si="0" ref="J6:J37">IF((ISBLANK(D6)),"",IF(G6&lt;=0,"CHYBNÁ CENA",""))</f>
        <v/>
      </c>
    </row>
    <row r="7" spans="1:10" ht="39" customHeight="1">
      <c r="A7" s="16" t="s">
        <v>2638</v>
      </c>
      <c r="B7" s="17" t="s">
        <v>3097</v>
      </c>
      <c r="C7" s="27" t="s">
        <v>2636</v>
      </c>
      <c r="D7" s="17" t="s">
        <v>2637</v>
      </c>
      <c r="E7" s="19">
        <v>4</v>
      </c>
      <c r="F7" s="978"/>
      <c r="G7" s="20">
        <f>E7*F7</f>
        <v>0</v>
      </c>
      <c r="H7" s="27" t="s">
        <v>2642</v>
      </c>
      <c r="I7" s="21" t="s">
        <v>3097</v>
      </c>
      <c r="J7" s="959" t="str">
        <f t="shared" si="0"/>
        <v>CHYBNÁ CENA</v>
      </c>
    </row>
    <row r="8" spans="1:10" ht="38.25" customHeight="1">
      <c r="A8" s="16" t="s">
        <v>2639</v>
      </c>
      <c r="B8" s="17" t="s">
        <v>3097</v>
      </c>
      <c r="C8" s="28" t="s">
        <v>2640</v>
      </c>
      <c r="D8" s="17" t="s">
        <v>2637</v>
      </c>
      <c r="E8" s="19">
        <v>2</v>
      </c>
      <c r="F8" s="978"/>
      <c r="G8" s="20">
        <f aca="true" t="shared" si="1" ref="G8:G14">E8*F8</f>
        <v>0</v>
      </c>
      <c r="H8" s="27" t="s">
        <v>2642</v>
      </c>
      <c r="I8" s="21" t="s">
        <v>3097</v>
      </c>
      <c r="J8" s="959" t="str">
        <f t="shared" si="0"/>
        <v>CHYBNÁ CENA</v>
      </c>
    </row>
    <row r="9" spans="1:10" ht="38.25" customHeight="1">
      <c r="A9" s="16" t="s">
        <v>4707</v>
      </c>
      <c r="B9" s="17" t="s">
        <v>3097</v>
      </c>
      <c r="C9" s="47" t="s">
        <v>4708</v>
      </c>
      <c r="D9" s="17" t="s">
        <v>2637</v>
      </c>
      <c r="E9" s="19">
        <v>1</v>
      </c>
      <c r="F9" s="978"/>
      <c r="G9" s="20">
        <f t="shared" si="1"/>
        <v>0</v>
      </c>
      <c r="H9" s="27" t="s">
        <v>2642</v>
      </c>
      <c r="I9" s="21" t="s">
        <v>3097</v>
      </c>
      <c r="J9" s="959" t="str">
        <f t="shared" si="0"/>
        <v>CHYBNÁ CENA</v>
      </c>
    </row>
    <row r="10" spans="1:10" ht="12.75" customHeight="1">
      <c r="A10" s="16" t="s">
        <v>2643</v>
      </c>
      <c r="B10" s="17" t="s">
        <v>3097</v>
      </c>
      <c r="C10" s="27" t="s">
        <v>4709</v>
      </c>
      <c r="D10" s="17" t="s">
        <v>2637</v>
      </c>
      <c r="E10" s="19">
        <v>3</v>
      </c>
      <c r="F10" s="978"/>
      <c r="G10" s="20">
        <f t="shared" si="1"/>
        <v>0</v>
      </c>
      <c r="H10" s="18" t="s">
        <v>2642</v>
      </c>
      <c r="I10" s="21" t="s">
        <v>3097</v>
      </c>
      <c r="J10" s="959" t="str">
        <f t="shared" si="0"/>
        <v>CHYBNÁ CENA</v>
      </c>
    </row>
    <row r="11" spans="1:10" ht="12.75" customHeight="1">
      <c r="A11" s="16" t="s">
        <v>2644</v>
      </c>
      <c r="B11" s="17" t="s">
        <v>3097</v>
      </c>
      <c r="C11" s="27" t="s">
        <v>2645</v>
      </c>
      <c r="D11" s="17" t="s">
        <v>2637</v>
      </c>
      <c r="E11" s="19">
        <v>1</v>
      </c>
      <c r="F11" s="978"/>
      <c r="G11" s="20">
        <f t="shared" si="1"/>
        <v>0</v>
      </c>
      <c r="H11" s="18" t="s">
        <v>2646</v>
      </c>
      <c r="I11" s="21" t="s">
        <v>3097</v>
      </c>
      <c r="J11" s="959" t="str">
        <f t="shared" si="0"/>
        <v>CHYBNÁ CENA</v>
      </c>
    </row>
    <row r="12" spans="1:10" ht="12.75" customHeight="1">
      <c r="A12" s="16" t="s">
        <v>4710</v>
      </c>
      <c r="B12" s="17" t="s">
        <v>3097</v>
      </c>
      <c r="C12" s="27" t="s">
        <v>4711</v>
      </c>
      <c r="D12" s="17" t="s">
        <v>2637</v>
      </c>
      <c r="E12" s="19">
        <v>1</v>
      </c>
      <c r="F12" s="978"/>
      <c r="G12" s="20">
        <f t="shared" si="1"/>
        <v>0</v>
      </c>
      <c r="H12" s="18" t="s">
        <v>467</v>
      </c>
      <c r="I12" s="21" t="s">
        <v>3097</v>
      </c>
      <c r="J12" s="959" t="str">
        <f t="shared" si="0"/>
        <v>CHYBNÁ CENA</v>
      </c>
    </row>
    <row r="13" spans="1:10" ht="12.75" customHeight="1">
      <c r="A13" s="16" t="s">
        <v>3327</v>
      </c>
      <c r="B13" s="17" t="s">
        <v>3097</v>
      </c>
      <c r="C13" s="27" t="s">
        <v>3328</v>
      </c>
      <c r="D13" s="17" t="s">
        <v>1627</v>
      </c>
      <c r="E13" s="19">
        <v>1</v>
      </c>
      <c r="F13" s="978"/>
      <c r="G13" s="20">
        <f t="shared" si="1"/>
        <v>0</v>
      </c>
      <c r="H13" s="18" t="s">
        <v>467</v>
      </c>
      <c r="I13" s="21" t="s">
        <v>3097</v>
      </c>
      <c r="J13" s="959" t="str">
        <f t="shared" si="0"/>
        <v>CHYBNÁ CENA</v>
      </c>
    </row>
    <row r="14" spans="1:10" ht="12.75" customHeight="1">
      <c r="A14" s="16" t="s">
        <v>2647</v>
      </c>
      <c r="B14" s="17" t="s">
        <v>3097</v>
      </c>
      <c r="C14" s="27" t="s">
        <v>2648</v>
      </c>
      <c r="D14" s="17" t="s">
        <v>2637</v>
      </c>
      <c r="E14" s="19">
        <v>2</v>
      </c>
      <c r="F14" s="978"/>
      <c r="G14" s="20">
        <f t="shared" si="1"/>
        <v>0</v>
      </c>
      <c r="H14" s="18" t="s">
        <v>2649</v>
      </c>
      <c r="I14" s="21" t="s">
        <v>3097</v>
      </c>
      <c r="J14" s="959" t="str">
        <f t="shared" si="0"/>
        <v>CHYBNÁ CENA</v>
      </c>
    </row>
    <row r="15" spans="1:10" ht="12.75" customHeight="1">
      <c r="A15" s="16" t="s">
        <v>3097</v>
      </c>
      <c r="B15" s="17" t="s">
        <v>3097</v>
      </c>
      <c r="C15" s="27" t="s">
        <v>3097</v>
      </c>
      <c r="D15" s="17" t="s">
        <v>3097</v>
      </c>
      <c r="E15" s="19" t="s">
        <v>3097</v>
      </c>
      <c r="F15" s="978"/>
      <c r="G15" s="20" t="s">
        <v>3097</v>
      </c>
      <c r="H15" s="18" t="s">
        <v>3097</v>
      </c>
      <c r="I15" s="21" t="s">
        <v>3097</v>
      </c>
      <c r="J15" s="959" t="str">
        <f t="shared" si="0"/>
        <v/>
      </c>
    </row>
    <row r="16" spans="1:10" ht="12.75" customHeight="1">
      <c r="A16" s="16" t="s">
        <v>3097</v>
      </c>
      <c r="B16" s="17" t="s">
        <v>3097</v>
      </c>
      <c r="C16" s="23" t="s">
        <v>2635</v>
      </c>
      <c r="D16" s="17" t="s">
        <v>3097</v>
      </c>
      <c r="E16" s="19" t="s">
        <v>3097</v>
      </c>
      <c r="F16" s="978"/>
      <c r="G16" s="20" t="s">
        <v>3097</v>
      </c>
      <c r="H16" s="23" t="s">
        <v>1875</v>
      </c>
      <c r="I16" s="21" t="s">
        <v>3097</v>
      </c>
      <c r="J16" s="959" t="str">
        <f t="shared" si="0"/>
        <v/>
      </c>
    </row>
    <row r="17" spans="1:10" ht="38.25" customHeight="1">
      <c r="A17" s="16" t="s">
        <v>1876</v>
      </c>
      <c r="B17" s="17" t="s">
        <v>3097</v>
      </c>
      <c r="C17" s="26" t="s">
        <v>2650</v>
      </c>
      <c r="D17" s="17" t="s">
        <v>2637</v>
      </c>
      <c r="E17" s="19">
        <v>2</v>
      </c>
      <c r="F17" s="978"/>
      <c r="G17" s="20">
        <f aca="true" t="shared" si="2" ref="G17:G24">E17*F17</f>
        <v>0</v>
      </c>
      <c r="H17" s="27" t="s">
        <v>1877</v>
      </c>
      <c r="I17" s="21" t="s">
        <v>3097</v>
      </c>
      <c r="J17" s="959" t="str">
        <f t="shared" si="0"/>
        <v>CHYBNÁ CENA</v>
      </c>
    </row>
    <row r="18" spans="1:10" ht="38.25" customHeight="1">
      <c r="A18" s="16" t="s">
        <v>1878</v>
      </c>
      <c r="B18" s="17" t="s">
        <v>3097</v>
      </c>
      <c r="C18" s="25" t="s">
        <v>2651</v>
      </c>
      <c r="D18" s="17" t="s">
        <v>2637</v>
      </c>
      <c r="E18" s="19">
        <v>1</v>
      </c>
      <c r="F18" s="978"/>
      <c r="G18" s="20">
        <f t="shared" si="2"/>
        <v>0</v>
      </c>
      <c r="H18" s="27" t="s">
        <v>1877</v>
      </c>
      <c r="I18" s="21" t="s">
        <v>3097</v>
      </c>
      <c r="J18" s="959" t="str">
        <f t="shared" si="0"/>
        <v>CHYBNÁ CENA</v>
      </c>
    </row>
    <row r="19" spans="1:10" ht="51" customHeight="1">
      <c r="A19" s="16" t="s">
        <v>1879</v>
      </c>
      <c r="B19" s="17" t="s">
        <v>3097</v>
      </c>
      <c r="C19" s="31" t="s">
        <v>470</v>
      </c>
      <c r="D19" s="17" t="s">
        <v>2637</v>
      </c>
      <c r="E19" s="19">
        <v>1</v>
      </c>
      <c r="F19" s="978"/>
      <c r="G19" s="20">
        <f t="shared" si="2"/>
        <v>0</v>
      </c>
      <c r="H19" s="27" t="s">
        <v>1877</v>
      </c>
      <c r="I19" s="21" t="s">
        <v>3097</v>
      </c>
      <c r="J19" s="959" t="str">
        <f t="shared" si="0"/>
        <v>CHYBNÁ CENA</v>
      </c>
    </row>
    <row r="20" spans="1:10" ht="38.25" customHeight="1">
      <c r="A20" s="16" t="s">
        <v>1880</v>
      </c>
      <c r="B20" s="17" t="s">
        <v>3097</v>
      </c>
      <c r="C20" s="29" t="s">
        <v>1863</v>
      </c>
      <c r="D20" s="17" t="s">
        <v>2637</v>
      </c>
      <c r="E20" s="19">
        <v>2</v>
      </c>
      <c r="F20" s="978"/>
      <c r="G20" s="20">
        <f t="shared" si="2"/>
        <v>0</v>
      </c>
      <c r="H20" s="27" t="s">
        <v>1877</v>
      </c>
      <c r="I20" s="21" t="s">
        <v>3097</v>
      </c>
      <c r="J20" s="959" t="str">
        <f t="shared" si="0"/>
        <v>CHYBNÁ CENA</v>
      </c>
    </row>
    <row r="21" spans="1:10" ht="38.25" customHeight="1">
      <c r="A21" s="16" t="s">
        <v>1881</v>
      </c>
      <c r="B21" s="17" t="s">
        <v>3097</v>
      </c>
      <c r="C21" s="29" t="s">
        <v>1864</v>
      </c>
      <c r="D21" s="17" t="s">
        <v>2637</v>
      </c>
      <c r="E21" s="19">
        <v>3</v>
      </c>
      <c r="F21" s="978"/>
      <c r="G21" s="20">
        <f t="shared" si="2"/>
        <v>0</v>
      </c>
      <c r="H21" s="27" t="s">
        <v>1877</v>
      </c>
      <c r="I21" s="21" t="s">
        <v>3097</v>
      </c>
      <c r="J21" s="959" t="str">
        <f t="shared" si="0"/>
        <v>CHYBNÁ CENA</v>
      </c>
    </row>
    <row r="22" spans="1:10" ht="38.25" customHeight="1">
      <c r="A22" s="33" t="s">
        <v>1882</v>
      </c>
      <c r="B22" s="17"/>
      <c r="C22" s="31" t="s">
        <v>1870</v>
      </c>
      <c r="D22" s="17" t="s">
        <v>2637</v>
      </c>
      <c r="E22" s="19">
        <v>2</v>
      </c>
      <c r="F22" s="978"/>
      <c r="G22" s="20">
        <f t="shared" si="2"/>
        <v>0</v>
      </c>
      <c r="H22" s="27" t="s">
        <v>1877</v>
      </c>
      <c r="I22" s="21"/>
      <c r="J22" s="959" t="str">
        <f t="shared" si="0"/>
        <v>CHYBNÁ CENA</v>
      </c>
    </row>
    <row r="23" spans="1:10" ht="38.25" customHeight="1">
      <c r="A23" s="16" t="s">
        <v>1883</v>
      </c>
      <c r="B23" s="17"/>
      <c r="C23" s="24" t="s">
        <v>1866</v>
      </c>
      <c r="D23" s="17" t="s">
        <v>2637</v>
      </c>
      <c r="E23" s="19">
        <v>1</v>
      </c>
      <c r="F23" s="978"/>
      <c r="G23" s="20">
        <f t="shared" si="2"/>
        <v>0</v>
      </c>
      <c r="H23" s="27" t="s">
        <v>1877</v>
      </c>
      <c r="I23" s="21"/>
      <c r="J23" s="959" t="str">
        <f t="shared" si="0"/>
        <v>CHYBNÁ CENA</v>
      </c>
    </row>
    <row r="24" spans="1:10" ht="26.25" customHeight="1">
      <c r="A24" s="16" t="s">
        <v>1884</v>
      </c>
      <c r="B24" s="17"/>
      <c r="C24" s="29" t="s">
        <v>1865</v>
      </c>
      <c r="D24" s="17" t="s">
        <v>2637</v>
      </c>
      <c r="E24" s="19">
        <v>2</v>
      </c>
      <c r="F24" s="978"/>
      <c r="G24" s="20">
        <f t="shared" si="2"/>
        <v>0</v>
      </c>
      <c r="H24" s="27" t="s">
        <v>1877</v>
      </c>
      <c r="I24" s="21"/>
      <c r="J24" s="959" t="str">
        <f t="shared" si="0"/>
        <v>CHYBNÁ CENA</v>
      </c>
    </row>
    <row r="25" spans="1:10" ht="12.75" customHeight="1">
      <c r="A25" s="16" t="s">
        <v>3097</v>
      </c>
      <c r="B25" s="17" t="s">
        <v>3097</v>
      </c>
      <c r="C25" s="23" t="s">
        <v>3097</v>
      </c>
      <c r="D25" s="17" t="s">
        <v>3097</v>
      </c>
      <c r="E25" s="19" t="s">
        <v>3097</v>
      </c>
      <c r="F25" s="978"/>
      <c r="G25" s="20" t="s">
        <v>3097</v>
      </c>
      <c r="H25" s="23" t="s">
        <v>3097</v>
      </c>
      <c r="I25" s="21" t="s">
        <v>3097</v>
      </c>
      <c r="J25" s="959" t="str">
        <f t="shared" si="0"/>
        <v/>
      </c>
    </row>
    <row r="26" spans="1:10" ht="38.25" customHeight="1">
      <c r="A26" s="16" t="s">
        <v>1885</v>
      </c>
      <c r="B26" s="17" t="s">
        <v>3097</v>
      </c>
      <c r="C26" s="26" t="s">
        <v>2650</v>
      </c>
      <c r="D26" s="17" t="s">
        <v>2637</v>
      </c>
      <c r="E26" s="19">
        <v>2</v>
      </c>
      <c r="F26" s="978"/>
      <c r="G26" s="20">
        <f aca="true" t="shared" si="3" ref="G26:G33">E26*F26</f>
        <v>0</v>
      </c>
      <c r="H26" s="27" t="s">
        <v>1893</v>
      </c>
      <c r="I26" s="21" t="s">
        <v>3097</v>
      </c>
      <c r="J26" s="959" t="str">
        <f t="shared" si="0"/>
        <v>CHYBNÁ CENA</v>
      </c>
    </row>
    <row r="27" spans="1:10" ht="38.25" customHeight="1">
      <c r="A27" s="16" t="s">
        <v>1886</v>
      </c>
      <c r="B27" s="17" t="s">
        <v>3097</v>
      </c>
      <c r="C27" s="25" t="s">
        <v>2651</v>
      </c>
      <c r="D27" s="17" t="s">
        <v>2637</v>
      </c>
      <c r="E27" s="19">
        <v>1</v>
      </c>
      <c r="F27" s="978"/>
      <c r="G27" s="20">
        <f t="shared" si="3"/>
        <v>0</v>
      </c>
      <c r="H27" s="27" t="s">
        <v>1893</v>
      </c>
      <c r="I27" s="21" t="s">
        <v>3097</v>
      </c>
      <c r="J27" s="959" t="str">
        <f t="shared" si="0"/>
        <v>CHYBNÁ CENA</v>
      </c>
    </row>
    <row r="28" spans="1:10" ht="51" customHeight="1">
      <c r="A28" s="16" t="s">
        <v>1887</v>
      </c>
      <c r="B28" s="17" t="s">
        <v>3097</v>
      </c>
      <c r="C28" s="29" t="s">
        <v>470</v>
      </c>
      <c r="D28" s="17" t="s">
        <v>2637</v>
      </c>
      <c r="E28" s="19">
        <v>1</v>
      </c>
      <c r="F28" s="978"/>
      <c r="G28" s="20">
        <f t="shared" si="3"/>
        <v>0</v>
      </c>
      <c r="H28" s="27" t="s">
        <v>1893</v>
      </c>
      <c r="I28" s="21" t="s">
        <v>3097</v>
      </c>
      <c r="J28" s="959" t="str">
        <f t="shared" si="0"/>
        <v>CHYBNÁ CENA</v>
      </c>
    </row>
    <row r="29" spans="1:10" ht="38.25" customHeight="1">
      <c r="A29" s="16" t="s">
        <v>1888</v>
      </c>
      <c r="B29" s="17" t="s">
        <v>3097</v>
      </c>
      <c r="C29" s="29" t="s">
        <v>1863</v>
      </c>
      <c r="D29" s="17" t="s">
        <v>2637</v>
      </c>
      <c r="E29" s="19">
        <v>2</v>
      </c>
      <c r="F29" s="978"/>
      <c r="G29" s="20">
        <f t="shared" si="3"/>
        <v>0</v>
      </c>
      <c r="H29" s="27" t="s">
        <v>1893</v>
      </c>
      <c r="I29" s="21" t="s">
        <v>3097</v>
      </c>
      <c r="J29" s="959" t="str">
        <f t="shared" si="0"/>
        <v>CHYBNÁ CENA</v>
      </c>
    </row>
    <row r="30" spans="1:10" ht="38.25" customHeight="1">
      <c r="A30" s="16" t="s">
        <v>1889</v>
      </c>
      <c r="B30" s="17" t="s">
        <v>3097</v>
      </c>
      <c r="C30" s="29" t="s">
        <v>1864</v>
      </c>
      <c r="D30" s="17" t="s">
        <v>2637</v>
      </c>
      <c r="E30" s="19">
        <v>3</v>
      </c>
      <c r="F30" s="978"/>
      <c r="G30" s="20">
        <f t="shared" si="3"/>
        <v>0</v>
      </c>
      <c r="H30" s="27" t="s">
        <v>1893</v>
      </c>
      <c r="I30" s="21" t="s">
        <v>3097</v>
      </c>
      <c r="J30" s="959" t="str">
        <f t="shared" si="0"/>
        <v>CHYBNÁ CENA</v>
      </c>
    </row>
    <row r="31" spans="1:10" ht="38.25" customHeight="1">
      <c r="A31" s="33" t="s">
        <v>1890</v>
      </c>
      <c r="B31" s="17"/>
      <c r="C31" s="31" t="s">
        <v>1870</v>
      </c>
      <c r="D31" s="17" t="s">
        <v>2637</v>
      </c>
      <c r="E31" s="19">
        <v>2</v>
      </c>
      <c r="F31" s="978"/>
      <c r="G31" s="20">
        <f t="shared" si="3"/>
        <v>0</v>
      </c>
      <c r="H31" s="27" t="s">
        <v>1893</v>
      </c>
      <c r="I31" s="21"/>
      <c r="J31" s="959" t="str">
        <f t="shared" si="0"/>
        <v>CHYBNÁ CENA</v>
      </c>
    </row>
    <row r="32" spans="1:10" ht="38.25" customHeight="1">
      <c r="A32" s="16" t="s">
        <v>1891</v>
      </c>
      <c r="B32" s="17"/>
      <c r="C32" s="24" t="s">
        <v>4894</v>
      </c>
      <c r="D32" s="17" t="s">
        <v>2637</v>
      </c>
      <c r="E32" s="19">
        <v>1</v>
      </c>
      <c r="F32" s="978"/>
      <c r="G32" s="20">
        <f t="shared" si="3"/>
        <v>0</v>
      </c>
      <c r="H32" s="27" t="s">
        <v>1893</v>
      </c>
      <c r="I32" s="21"/>
      <c r="J32" s="959" t="str">
        <f t="shared" si="0"/>
        <v>CHYBNÁ CENA</v>
      </c>
    </row>
    <row r="33" spans="1:10" ht="26.25" customHeight="1">
      <c r="A33" s="16" t="s">
        <v>1892</v>
      </c>
      <c r="B33" s="17"/>
      <c r="C33" s="29" t="s">
        <v>1865</v>
      </c>
      <c r="D33" s="17" t="s">
        <v>2637</v>
      </c>
      <c r="E33" s="19">
        <v>2</v>
      </c>
      <c r="F33" s="978"/>
      <c r="G33" s="20">
        <f t="shared" si="3"/>
        <v>0</v>
      </c>
      <c r="H33" s="27" t="s">
        <v>1893</v>
      </c>
      <c r="I33" s="21"/>
      <c r="J33" s="959" t="str">
        <f t="shared" si="0"/>
        <v>CHYBNÁ CENA</v>
      </c>
    </row>
    <row r="34" spans="1:10" ht="12.75" customHeight="1">
      <c r="A34" s="16" t="s">
        <v>3097</v>
      </c>
      <c r="B34" s="17" t="s">
        <v>3097</v>
      </c>
      <c r="C34" s="23" t="s">
        <v>3097</v>
      </c>
      <c r="D34" s="17" t="s">
        <v>3097</v>
      </c>
      <c r="E34" s="19" t="s">
        <v>3097</v>
      </c>
      <c r="F34" s="978"/>
      <c r="G34" s="20" t="s">
        <v>3097</v>
      </c>
      <c r="H34" s="23" t="s">
        <v>3097</v>
      </c>
      <c r="I34" s="21" t="s">
        <v>3097</v>
      </c>
      <c r="J34" s="959" t="str">
        <f t="shared" si="0"/>
        <v/>
      </c>
    </row>
    <row r="35" spans="1:10" ht="38.25" customHeight="1">
      <c r="A35" s="16" t="s">
        <v>1894</v>
      </c>
      <c r="B35" s="17" t="s">
        <v>3097</v>
      </c>
      <c r="C35" s="26" t="s">
        <v>2650</v>
      </c>
      <c r="D35" s="17" t="s">
        <v>2637</v>
      </c>
      <c r="E35" s="19">
        <v>2</v>
      </c>
      <c r="F35" s="978"/>
      <c r="G35" s="20">
        <f aca="true" t="shared" si="4" ref="G35:G42">E35*F35</f>
        <v>0</v>
      </c>
      <c r="H35" s="27" t="s">
        <v>1902</v>
      </c>
      <c r="I35" s="21" t="s">
        <v>3097</v>
      </c>
      <c r="J35" s="959" t="str">
        <f t="shared" si="0"/>
        <v>CHYBNÁ CENA</v>
      </c>
    </row>
    <row r="36" spans="1:10" ht="38.25" customHeight="1">
      <c r="A36" s="16" t="s">
        <v>1895</v>
      </c>
      <c r="B36" s="17" t="s">
        <v>3097</v>
      </c>
      <c r="C36" s="25" t="s">
        <v>2651</v>
      </c>
      <c r="D36" s="17" t="s">
        <v>2637</v>
      </c>
      <c r="E36" s="19">
        <v>1</v>
      </c>
      <c r="F36" s="978"/>
      <c r="G36" s="20">
        <f t="shared" si="4"/>
        <v>0</v>
      </c>
      <c r="H36" s="27" t="s">
        <v>1902</v>
      </c>
      <c r="I36" s="21" t="s">
        <v>3097</v>
      </c>
      <c r="J36" s="959" t="str">
        <f t="shared" si="0"/>
        <v>CHYBNÁ CENA</v>
      </c>
    </row>
    <row r="37" spans="1:10" ht="51" customHeight="1">
      <c r="A37" s="16" t="s">
        <v>1896</v>
      </c>
      <c r="B37" s="17" t="s">
        <v>3097</v>
      </c>
      <c r="C37" s="29" t="s">
        <v>470</v>
      </c>
      <c r="D37" s="17" t="s">
        <v>2637</v>
      </c>
      <c r="E37" s="19">
        <v>1</v>
      </c>
      <c r="F37" s="978"/>
      <c r="G37" s="20">
        <f t="shared" si="4"/>
        <v>0</v>
      </c>
      <c r="H37" s="27" t="s">
        <v>1902</v>
      </c>
      <c r="I37" s="21" t="s">
        <v>3097</v>
      </c>
      <c r="J37" s="959" t="str">
        <f t="shared" si="0"/>
        <v>CHYBNÁ CENA</v>
      </c>
    </row>
    <row r="38" spans="1:10" ht="38.25" customHeight="1">
      <c r="A38" s="16" t="s">
        <v>1897</v>
      </c>
      <c r="B38" s="17" t="s">
        <v>3097</v>
      </c>
      <c r="C38" s="29" t="s">
        <v>1863</v>
      </c>
      <c r="D38" s="17" t="s">
        <v>2637</v>
      </c>
      <c r="E38" s="19">
        <v>2</v>
      </c>
      <c r="F38" s="978"/>
      <c r="G38" s="20">
        <f t="shared" si="4"/>
        <v>0</v>
      </c>
      <c r="H38" s="27" t="s">
        <v>1902</v>
      </c>
      <c r="I38" s="21" t="s">
        <v>3097</v>
      </c>
      <c r="J38" s="959" t="str">
        <f aca="true" t="shared" si="5" ref="J38:J69">IF((ISBLANK(D38)),"",IF(G38&lt;=0,"CHYBNÁ CENA",""))</f>
        <v>CHYBNÁ CENA</v>
      </c>
    </row>
    <row r="39" spans="1:10" ht="38.25" customHeight="1">
      <c r="A39" s="16" t="s">
        <v>1898</v>
      </c>
      <c r="B39" s="17" t="s">
        <v>3097</v>
      </c>
      <c r="C39" s="29" t="s">
        <v>1864</v>
      </c>
      <c r="D39" s="17" t="s">
        <v>2637</v>
      </c>
      <c r="E39" s="19">
        <v>3</v>
      </c>
      <c r="F39" s="978"/>
      <c r="G39" s="20">
        <f t="shared" si="4"/>
        <v>0</v>
      </c>
      <c r="H39" s="27" t="s">
        <v>1902</v>
      </c>
      <c r="I39" s="21" t="s">
        <v>3097</v>
      </c>
      <c r="J39" s="959" t="str">
        <f t="shared" si="5"/>
        <v>CHYBNÁ CENA</v>
      </c>
    </row>
    <row r="40" spans="1:10" ht="38.25" customHeight="1">
      <c r="A40" s="16" t="s">
        <v>1899</v>
      </c>
      <c r="B40" s="17"/>
      <c r="C40" s="31" t="s">
        <v>1870</v>
      </c>
      <c r="D40" s="17" t="s">
        <v>2637</v>
      </c>
      <c r="E40" s="19">
        <v>2</v>
      </c>
      <c r="F40" s="978"/>
      <c r="G40" s="20">
        <f t="shared" si="4"/>
        <v>0</v>
      </c>
      <c r="H40" s="27" t="s">
        <v>1902</v>
      </c>
      <c r="I40" s="21"/>
      <c r="J40" s="959" t="str">
        <f t="shared" si="5"/>
        <v>CHYBNÁ CENA</v>
      </c>
    </row>
    <row r="41" spans="1:10" ht="38.25" customHeight="1">
      <c r="A41" s="16" t="s">
        <v>1900</v>
      </c>
      <c r="B41" s="17"/>
      <c r="C41" s="24" t="s">
        <v>4894</v>
      </c>
      <c r="D41" s="17" t="s">
        <v>2637</v>
      </c>
      <c r="E41" s="19">
        <v>1</v>
      </c>
      <c r="F41" s="978"/>
      <c r="G41" s="20">
        <f t="shared" si="4"/>
        <v>0</v>
      </c>
      <c r="H41" s="27" t="s">
        <v>1902</v>
      </c>
      <c r="I41" s="21"/>
      <c r="J41" s="959" t="str">
        <f t="shared" si="5"/>
        <v>CHYBNÁ CENA</v>
      </c>
    </row>
    <row r="42" spans="1:10" ht="26.25" customHeight="1">
      <c r="A42" s="16" t="s">
        <v>1901</v>
      </c>
      <c r="B42" s="17"/>
      <c r="C42" s="29" t="s">
        <v>1865</v>
      </c>
      <c r="D42" s="17" t="s">
        <v>2637</v>
      </c>
      <c r="E42" s="19">
        <v>2</v>
      </c>
      <c r="F42" s="978"/>
      <c r="G42" s="20">
        <f t="shared" si="4"/>
        <v>0</v>
      </c>
      <c r="H42" s="27" t="s">
        <v>1902</v>
      </c>
      <c r="I42" s="21"/>
      <c r="J42" s="959" t="str">
        <f t="shared" si="5"/>
        <v>CHYBNÁ CENA</v>
      </c>
    </row>
    <row r="43" spans="1:10" ht="12.75">
      <c r="A43" s="16" t="s">
        <v>3097</v>
      </c>
      <c r="B43" s="17" t="s">
        <v>3097</v>
      </c>
      <c r="C43" s="18" t="s">
        <v>3097</v>
      </c>
      <c r="D43" s="17" t="s">
        <v>3097</v>
      </c>
      <c r="E43" s="19" t="s">
        <v>3097</v>
      </c>
      <c r="F43" s="978"/>
      <c r="G43" s="20" t="s">
        <v>3097</v>
      </c>
      <c r="H43" s="18"/>
      <c r="I43" s="21" t="s">
        <v>3097</v>
      </c>
      <c r="J43" s="959" t="str">
        <f t="shared" si="5"/>
        <v/>
      </c>
    </row>
    <row r="44" spans="1:10" ht="38.25" customHeight="1">
      <c r="A44" s="16" t="s">
        <v>3329</v>
      </c>
      <c r="B44" s="17" t="s">
        <v>3097</v>
      </c>
      <c r="C44" s="26" t="s">
        <v>2650</v>
      </c>
      <c r="D44" s="17" t="s">
        <v>2637</v>
      </c>
      <c r="E44" s="19">
        <v>2</v>
      </c>
      <c r="F44" s="978"/>
      <c r="G44" s="20">
        <f aca="true" t="shared" si="6" ref="G44:G51">E44*F44</f>
        <v>0</v>
      </c>
      <c r="H44" s="27" t="s">
        <v>1908</v>
      </c>
      <c r="I44" s="21" t="s">
        <v>3097</v>
      </c>
      <c r="J44" s="959" t="str">
        <f t="shared" si="5"/>
        <v>CHYBNÁ CENA</v>
      </c>
    </row>
    <row r="45" spans="1:10" ht="38.25" customHeight="1">
      <c r="A45" s="16" t="s">
        <v>1903</v>
      </c>
      <c r="B45" s="17" t="s">
        <v>3097</v>
      </c>
      <c r="C45" s="25" t="s">
        <v>2651</v>
      </c>
      <c r="D45" s="17" t="s">
        <v>2637</v>
      </c>
      <c r="E45" s="19">
        <v>1</v>
      </c>
      <c r="F45" s="978"/>
      <c r="G45" s="20">
        <f t="shared" si="6"/>
        <v>0</v>
      </c>
      <c r="H45" s="27" t="s">
        <v>1908</v>
      </c>
      <c r="I45" s="21" t="s">
        <v>3097</v>
      </c>
      <c r="J45" s="959" t="str">
        <f t="shared" si="5"/>
        <v>CHYBNÁ CENA</v>
      </c>
    </row>
    <row r="46" spans="1:10" ht="51" customHeight="1">
      <c r="A46" s="16" t="s">
        <v>1904</v>
      </c>
      <c r="B46" s="17" t="s">
        <v>3097</v>
      </c>
      <c r="C46" s="31" t="s">
        <v>470</v>
      </c>
      <c r="D46" s="17" t="s">
        <v>2637</v>
      </c>
      <c r="E46" s="19">
        <v>1</v>
      </c>
      <c r="F46" s="978"/>
      <c r="G46" s="20">
        <f t="shared" si="6"/>
        <v>0</v>
      </c>
      <c r="H46" s="27" t="s">
        <v>1908</v>
      </c>
      <c r="I46" s="21" t="s">
        <v>3097</v>
      </c>
      <c r="J46" s="959" t="str">
        <f t="shared" si="5"/>
        <v>CHYBNÁ CENA</v>
      </c>
    </row>
    <row r="47" spans="1:10" ht="38.25" customHeight="1">
      <c r="A47" s="16" t="s">
        <v>1905</v>
      </c>
      <c r="B47" s="17" t="s">
        <v>3097</v>
      </c>
      <c r="C47" s="29" t="s">
        <v>1863</v>
      </c>
      <c r="D47" s="17" t="s">
        <v>2637</v>
      </c>
      <c r="E47" s="19">
        <v>2</v>
      </c>
      <c r="F47" s="978"/>
      <c r="G47" s="20">
        <f t="shared" si="6"/>
        <v>0</v>
      </c>
      <c r="H47" s="27" t="s">
        <v>1908</v>
      </c>
      <c r="I47" s="21" t="s">
        <v>3097</v>
      </c>
      <c r="J47" s="959" t="str">
        <f t="shared" si="5"/>
        <v>CHYBNÁ CENA</v>
      </c>
    </row>
    <row r="48" spans="1:10" ht="38.25" customHeight="1">
      <c r="A48" s="16" t="s">
        <v>3330</v>
      </c>
      <c r="B48" s="17" t="s">
        <v>3097</v>
      </c>
      <c r="C48" s="29" t="s">
        <v>1864</v>
      </c>
      <c r="D48" s="17" t="s">
        <v>2637</v>
      </c>
      <c r="E48" s="19">
        <v>1</v>
      </c>
      <c r="F48" s="978"/>
      <c r="G48" s="20">
        <f t="shared" si="6"/>
        <v>0</v>
      </c>
      <c r="H48" s="27" t="s">
        <v>1908</v>
      </c>
      <c r="I48" s="21" t="s">
        <v>3097</v>
      </c>
      <c r="J48" s="959" t="str">
        <f t="shared" si="5"/>
        <v>CHYBNÁ CENA</v>
      </c>
    </row>
    <row r="49" spans="1:10" ht="38.25" customHeight="1">
      <c r="A49" s="16" t="s">
        <v>1907</v>
      </c>
      <c r="B49" s="17"/>
      <c r="C49" s="29" t="s">
        <v>1872</v>
      </c>
      <c r="D49" s="17" t="s">
        <v>2637</v>
      </c>
      <c r="E49" s="19">
        <v>1</v>
      </c>
      <c r="F49" s="978"/>
      <c r="G49" s="20">
        <f t="shared" si="6"/>
        <v>0</v>
      </c>
      <c r="H49" s="27" t="s">
        <v>1908</v>
      </c>
      <c r="I49" s="21"/>
      <c r="J49" s="959" t="str">
        <f t="shared" si="5"/>
        <v>CHYBNÁ CENA</v>
      </c>
    </row>
    <row r="50" spans="1:10" ht="38.25" customHeight="1">
      <c r="A50" s="16" t="s">
        <v>1906</v>
      </c>
      <c r="B50" s="17"/>
      <c r="C50" s="24" t="s">
        <v>4895</v>
      </c>
      <c r="D50" s="17" t="s">
        <v>2637</v>
      </c>
      <c r="E50" s="19">
        <v>1</v>
      </c>
      <c r="F50" s="978"/>
      <c r="G50" s="20">
        <f t="shared" si="6"/>
        <v>0</v>
      </c>
      <c r="H50" s="27" t="s">
        <v>1908</v>
      </c>
      <c r="I50" s="21"/>
      <c r="J50" s="959" t="str">
        <f t="shared" si="5"/>
        <v>CHYBNÁ CENA</v>
      </c>
    </row>
    <row r="51" spans="1:10" ht="26.25" customHeight="1">
      <c r="A51" s="16" t="s">
        <v>1910</v>
      </c>
      <c r="B51" s="17"/>
      <c r="C51" s="29" t="s">
        <v>1909</v>
      </c>
      <c r="D51" s="17" t="s">
        <v>2637</v>
      </c>
      <c r="E51" s="19">
        <v>1</v>
      </c>
      <c r="F51" s="978"/>
      <c r="G51" s="20">
        <f t="shared" si="6"/>
        <v>0</v>
      </c>
      <c r="H51" s="27" t="s">
        <v>1908</v>
      </c>
      <c r="I51" s="21"/>
      <c r="J51" s="959" t="str">
        <f t="shared" si="5"/>
        <v>CHYBNÁ CENA</v>
      </c>
    </row>
    <row r="52" spans="1:10" ht="12.75">
      <c r="A52" s="16" t="s">
        <v>3097</v>
      </c>
      <c r="B52" s="17" t="s">
        <v>3097</v>
      </c>
      <c r="C52" s="18" t="s">
        <v>3097</v>
      </c>
      <c r="D52" s="17" t="s">
        <v>3097</v>
      </c>
      <c r="E52" s="19" t="s">
        <v>3097</v>
      </c>
      <c r="F52" s="978"/>
      <c r="G52" s="20" t="s">
        <v>3097</v>
      </c>
      <c r="H52" s="18"/>
      <c r="I52" s="21" t="s">
        <v>3097</v>
      </c>
      <c r="J52" s="959" t="str">
        <f t="shared" si="5"/>
        <v/>
      </c>
    </row>
    <row r="53" spans="1:10" ht="38.25" customHeight="1">
      <c r="A53" s="16" t="s">
        <v>1911</v>
      </c>
      <c r="B53" s="17"/>
      <c r="C53" s="32" t="s">
        <v>1869</v>
      </c>
      <c r="D53" s="17" t="s">
        <v>2637</v>
      </c>
      <c r="E53" s="19">
        <v>1</v>
      </c>
      <c r="F53" s="978"/>
      <c r="G53" s="20">
        <f aca="true" t="shared" si="7" ref="G53:G65">E53*F53</f>
        <v>0</v>
      </c>
      <c r="H53" s="18" t="s">
        <v>1912</v>
      </c>
      <c r="I53" s="21"/>
      <c r="J53" s="959" t="str">
        <f t="shared" si="5"/>
        <v>CHYBNÁ CENA</v>
      </c>
    </row>
    <row r="54" spans="1:10" ht="12.75">
      <c r="A54" s="16" t="s">
        <v>1914</v>
      </c>
      <c r="B54" s="17" t="s">
        <v>3097</v>
      </c>
      <c r="C54" s="24" t="s">
        <v>1913</v>
      </c>
      <c r="D54" s="17" t="s">
        <v>2637</v>
      </c>
      <c r="E54" s="19">
        <v>1</v>
      </c>
      <c r="F54" s="978"/>
      <c r="G54" s="20">
        <f t="shared" si="7"/>
        <v>0</v>
      </c>
      <c r="H54" s="18" t="s">
        <v>1912</v>
      </c>
      <c r="I54" s="21" t="s">
        <v>3097</v>
      </c>
      <c r="J54" s="959" t="str">
        <f t="shared" si="5"/>
        <v>CHYBNÁ CENA</v>
      </c>
    </row>
    <row r="55" spans="1:10" ht="38.25" customHeight="1">
      <c r="A55" s="34" t="s">
        <v>3331</v>
      </c>
      <c r="B55" s="17"/>
      <c r="C55" s="32" t="s">
        <v>1869</v>
      </c>
      <c r="D55" s="17" t="s">
        <v>2637</v>
      </c>
      <c r="E55" s="19">
        <v>3</v>
      </c>
      <c r="F55" s="978"/>
      <c r="G55" s="20">
        <f t="shared" si="7"/>
        <v>0</v>
      </c>
      <c r="H55" s="18" t="s">
        <v>3332</v>
      </c>
      <c r="I55" s="21"/>
      <c r="J55" s="959" t="str">
        <f t="shared" si="5"/>
        <v>CHYBNÁ CENA</v>
      </c>
    </row>
    <row r="56" spans="1:10" ht="38.25" customHeight="1">
      <c r="A56" s="16" t="s">
        <v>1868</v>
      </c>
      <c r="B56" s="17"/>
      <c r="C56" s="29" t="s">
        <v>1869</v>
      </c>
      <c r="D56" s="17" t="s">
        <v>2637</v>
      </c>
      <c r="E56" s="19">
        <v>1</v>
      </c>
      <c r="F56" s="978"/>
      <c r="G56" s="20">
        <f t="shared" si="7"/>
        <v>0</v>
      </c>
      <c r="H56" s="18" t="s">
        <v>1873</v>
      </c>
      <c r="I56" s="21"/>
      <c r="J56" s="959" t="str">
        <f t="shared" si="5"/>
        <v>CHYBNÁ CENA</v>
      </c>
    </row>
    <row r="57" spans="1:10" ht="38.25" customHeight="1">
      <c r="A57" s="16" t="s">
        <v>1871</v>
      </c>
      <c r="B57" s="17"/>
      <c r="C57" s="29" t="s">
        <v>4702</v>
      </c>
      <c r="D57" s="17" t="s">
        <v>2637</v>
      </c>
      <c r="E57" s="19">
        <v>1</v>
      </c>
      <c r="F57" s="978"/>
      <c r="G57" s="20">
        <f t="shared" si="7"/>
        <v>0</v>
      </c>
      <c r="H57" s="18" t="s">
        <v>1873</v>
      </c>
      <c r="I57" s="21"/>
      <c r="J57" s="959" t="str">
        <f t="shared" si="5"/>
        <v>CHYBNÁ CENA</v>
      </c>
    </row>
    <row r="58" spans="1:10" ht="26.25" customHeight="1">
      <c r="A58" s="16" t="s">
        <v>4703</v>
      </c>
      <c r="B58" s="17"/>
      <c r="C58" s="26" t="s">
        <v>2650</v>
      </c>
      <c r="D58" s="17" t="s">
        <v>2637</v>
      </c>
      <c r="E58" s="19">
        <v>1</v>
      </c>
      <c r="F58" s="978"/>
      <c r="G58" s="20">
        <f t="shared" si="7"/>
        <v>0</v>
      </c>
      <c r="H58" s="18" t="s">
        <v>1873</v>
      </c>
      <c r="I58" s="21"/>
      <c r="J58" s="959" t="str">
        <f t="shared" si="5"/>
        <v>CHYBNÁ CENA</v>
      </c>
    </row>
    <row r="59" spans="1:10" ht="12.75" customHeight="1">
      <c r="A59" s="16" t="s">
        <v>3333</v>
      </c>
      <c r="B59" s="17"/>
      <c r="C59" s="27" t="s">
        <v>1874</v>
      </c>
      <c r="D59" s="17" t="s">
        <v>2637</v>
      </c>
      <c r="E59" s="19">
        <v>27</v>
      </c>
      <c r="F59" s="978"/>
      <c r="G59" s="20">
        <f t="shared" si="7"/>
        <v>0</v>
      </c>
      <c r="H59" s="18" t="s">
        <v>3334</v>
      </c>
      <c r="I59" s="21"/>
      <c r="J59" s="959" t="str">
        <f t="shared" si="5"/>
        <v>CHYBNÁ CENA</v>
      </c>
    </row>
    <row r="60" spans="1:10" ht="12.75" customHeight="1">
      <c r="A60" s="16" t="s">
        <v>1915</v>
      </c>
      <c r="B60" s="17" t="s">
        <v>3097</v>
      </c>
      <c r="C60" s="27" t="s">
        <v>1916</v>
      </c>
      <c r="D60" s="17" t="s">
        <v>2637</v>
      </c>
      <c r="E60" s="19">
        <v>1</v>
      </c>
      <c r="F60" s="978"/>
      <c r="G60" s="20">
        <f t="shared" si="7"/>
        <v>0</v>
      </c>
      <c r="H60" s="18" t="s">
        <v>1917</v>
      </c>
      <c r="I60" s="21" t="s">
        <v>3097</v>
      </c>
      <c r="J60" s="959" t="str">
        <f t="shared" si="5"/>
        <v>CHYBNÁ CENA</v>
      </c>
    </row>
    <row r="61" spans="1:10" ht="12.75" customHeight="1">
      <c r="A61" s="16" t="s">
        <v>1918</v>
      </c>
      <c r="B61" s="17"/>
      <c r="C61" s="27" t="s">
        <v>1919</v>
      </c>
      <c r="D61" s="17" t="s">
        <v>2637</v>
      </c>
      <c r="E61" s="19">
        <v>6</v>
      </c>
      <c r="F61" s="978"/>
      <c r="G61" s="20">
        <f t="shared" si="7"/>
        <v>0</v>
      </c>
      <c r="H61" s="18" t="s">
        <v>1659</v>
      </c>
      <c r="I61" s="21"/>
      <c r="J61" s="959" t="str">
        <f t="shared" si="5"/>
        <v>CHYBNÁ CENA</v>
      </c>
    </row>
    <row r="62" spans="1:10" ht="12.75" customHeight="1">
      <c r="A62" s="16" t="s">
        <v>2643</v>
      </c>
      <c r="B62" s="17"/>
      <c r="C62" s="27" t="s">
        <v>3335</v>
      </c>
      <c r="D62" s="17" t="s">
        <v>2637</v>
      </c>
      <c r="E62" s="19">
        <v>2</v>
      </c>
      <c r="F62" s="978"/>
      <c r="G62" s="20">
        <f t="shared" si="7"/>
        <v>0</v>
      </c>
      <c r="H62" s="18" t="s">
        <v>1659</v>
      </c>
      <c r="I62" s="21"/>
      <c r="J62" s="959" t="str">
        <f t="shared" si="5"/>
        <v>CHYBNÁ CENA</v>
      </c>
    </row>
    <row r="63" spans="1:10" ht="12.75" customHeight="1">
      <c r="A63" s="16" t="s">
        <v>2643</v>
      </c>
      <c r="B63" s="17" t="s">
        <v>3097</v>
      </c>
      <c r="C63" s="27" t="s">
        <v>1920</v>
      </c>
      <c r="D63" s="17" t="s">
        <v>2637</v>
      </c>
      <c r="E63" s="19">
        <v>4</v>
      </c>
      <c r="F63" s="978"/>
      <c r="G63" s="20">
        <f t="shared" si="7"/>
        <v>0</v>
      </c>
      <c r="H63" s="18" t="s">
        <v>1659</v>
      </c>
      <c r="I63" s="21"/>
      <c r="J63" s="959" t="str">
        <f t="shared" si="5"/>
        <v>CHYBNÁ CENA</v>
      </c>
    </row>
    <row r="64" spans="1:10" ht="12.75" customHeight="1">
      <c r="A64" s="16" t="s">
        <v>1660</v>
      </c>
      <c r="B64" s="17" t="s">
        <v>3097</v>
      </c>
      <c r="C64" s="27" t="s">
        <v>1921</v>
      </c>
      <c r="D64" s="17" t="s">
        <v>2637</v>
      </c>
      <c r="E64" s="19">
        <v>3</v>
      </c>
      <c r="F64" s="978"/>
      <c r="G64" s="20">
        <f t="shared" si="7"/>
        <v>0</v>
      </c>
      <c r="H64" s="18" t="s">
        <v>1659</v>
      </c>
      <c r="I64" s="21"/>
      <c r="J64" s="959" t="str">
        <f t="shared" si="5"/>
        <v>CHYBNÁ CENA</v>
      </c>
    </row>
    <row r="65" spans="1:10" ht="12.75">
      <c r="A65" s="16" t="s">
        <v>1660</v>
      </c>
      <c r="B65" s="17" t="s">
        <v>3097</v>
      </c>
      <c r="C65" s="27" t="s">
        <v>1661</v>
      </c>
      <c r="D65" s="17" t="s">
        <v>2637</v>
      </c>
      <c r="E65" s="19">
        <v>1</v>
      </c>
      <c r="F65" s="978"/>
      <c r="G65" s="20">
        <f t="shared" si="7"/>
        <v>0</v>
      </c>
      <c r="H65" s="18" t="s">
        <v>1827</v>
      </c>
      <c r="I65" s="21" t="s">
        <v>3097</v>
      </c>
      <c r="J65" s="959" t="str">
        <f t="shared" si="5"/>
        <v>CHYBNÁ CENA</v>
      </c>
    </row>
    <row r="66" spans="1:10" ht="12.75">
      <c r="A66" s="16" t="s">
        <v>3097</v>
      </c>
      <c r="B66" s="17" t="s">
        <v>3097</v>
      </c>
      <c r="C66" s="18" t="s">
        <v>3097</v>
      </c>
      <c r="D66" s="17" t="s">
        <v>3097</v>
      </c>
      <c r="E66" s="19" t="s">
        <v>3097</v>
      </c>
      <c r="F66" s="978"/>
      <c r="G66" s="20" t="s">
        <v>3097</v>
      </c>
      <c r="H66" s="18"/>
      <c r="I66" s="21" t="s">
        <v>3097</v>
      </c>
      <c r="J66" s="959" t="str">
        <f t="shared" si="5"/>
        <v/>
      </c>
    </row>
    <row r="67" spans="1:10" ht="12.75" customHeight="1">
      <c r="A67" s="16" t="s">
        <v>3097</v>
      </c>
      <c r="B67" s="17" t="s">
        <v>3097</v>
      </c>
      <c r="C67" s="23" t="s">
        <v>2635</v>
      </c>
      <c r="D67" s="17" t="s">
        <v>3097</v>
      </c>
      <c r="E67" s="19" t="s">
        <v>3097</v>
      </c>
      <c r="F67" s="978"/>
      <c r="G67" s="20" t="s">
        <v>3097</v>
      </c>
      <c r="H67" s="23" t="s">
        <v>1662</v>
      </c>
      <c r="I67" s="21" t="s">
        <v>3097</v>
      </c>
      <c r="J67" s="959" t="str">
        <f t="shared" si="5"/>
        <v/>
      </c>
    </row>
    <row r="68" spans="1:10" ht="39" customHeight="1">
      <c r="A68" s="16" t="s">
        <v>1663</v>
      </c>
      <c r="B68" s="17" t="s">
        <v>3097</v>
      </c>
      <c r="C68" s="27" t="s">
        <v>1673</v>
      </c>
      <c r="D68" s="17" t="s">
        <v>2637</v>
      </c>
      <c r="E68" s="19">
        <v>2</v>
      </c>
      <c r="F68" s="978"/>
      <c r="G68" s="20">
        <f aca="true" t="shared" si="8" ref="G68:G83">E68*F68</f>
        <v>0</v>
      </c>
      <c r="H68" s="27" t="s">
        <v>1675</v>
      </c>
      <c r="I68" s="21" t="s">
        <v>3097</v>
      </c>
      <c r="J68" s="959" t="str">
        <f t="shared" si="5"/>
        <v>CHYBNÁ CENA</v>
      </c>
    </row>
    <row r="69" spans="1:10" ht="39" customHeight="1">
      <c r="A69" s="16" t="s">
        <v>1664</v>
      </c>
      <c r="B69" s="17" t="s">
        <v>3097</v>
      </c>
      <c r="C69" s="27" t="s">
        <v>1674</v>
      </c>
      <c r="D69" s="17" t="s">
        <v>2637</v>
      </c>
      <c r="E69" s="19">
        <v>2</v>
      </c>
      <c r="F69" s="978"/>
      <c r="G69" s="20">
        <f t="shared" si="8"/>
        <v>0</v>
      </c>
      <c r="H69" s="27" t="s">
        <v>1675</v>
      </c>
      <c r="I69" s="21" t="s">
        <v>3097</v>
      </c>
      <c r="J69" s="959" t="str">
        <f t="shared" si="5"/>
        <v>CHYBNÁ CENA</v>
      </c>
    </row>
    <row r="70" spans="1:10" ht="39" customHeight="1">
      <c r="A70" s="16" t="s">
        <v>1666</v>
      </c>
      <c r="B70" s="17" t="s">
        <v>3097</v>
      </c>
      <c r="C70" s="30" t="s">
        <v>1665</v>
      </c>
      <c r="D70" s="17" t="s">
        <v>2637</v>
      </c>
      <c r="E70" s="19">
        <v>1</v>
      </c>
      <c r="F70" s="978"/>
      <c r="G70" s="20">
        <f t="shared" si="8"/>
        <v>0</v>
      </c>
      <c r="H70" s="27" t="s">
        <v>1675</v>
      </c>
      <c r="I70" s="21" t="s">
        <v>3097</v>
      </c>
      <c r="J70" s="959" t="str">
        <f aca="true" t="shared" si="9" ref="J70:J101">IF((ISBLANK(D70)),"",IF(G70&lt;=0,"CHYBNÁ CENA",""))</f>
        <v>CHYBNÁ CENA</v>
      </c>
    </row>
    <row r="71" spans="1:10" ht="39.75" customHeight="1">
      <c r="A71" s="16" t="s">
        <v>3338</v>
      </c>
      <c r="B71" s="17" t="s">
        <v>3097</v>
      </c>
      <c r="C71" s="48" t="s">
        <v>3337</v>
      </c>
      <c r="D71" s="17" t="s">
        <v>2637</v>
      </c>
      <c r="E71" s="19">
        <v>1</v>
      </c>
      <c r="F71" s="978"/>
      <c r="G71" s="20">
        <f t="shared" si="8"/>
        <v>0</v>
      </c>
      <c r="H71" s="27" t="s">
        <v>3339</v>
      </c>
      <c r="I71" s="21" t="s">
        <v>3097</v>
      </c>
      <c r="J71" s="959" t="str">
        <f t="shared" si="9"/>
        <v>CHYBNÁ CENA</v>
      </c>
    </row>
    <row r="72" spans="1:10" ht="39" customHeight="1">
      <c r="A72" s="16" t="s">
        <v>1667</v>
      </c>
      <c r="B72" s="17" t="s">
        <v>3097</v>
      </c>
      <c r="C72" s="29" t="s">
        <v>2641</v>
      </c>
      <c r="D72" s="17" t="s">
        <v>2637</v>
      </c>
      <c r="E72" s="19">
        <v>1</v>
      </c>
      <c r="F72" s="978"/>
      <c r="G72" s="20">
        <f t="shared" si="8"/>
        <v>0</v>
      </c>
      <c r="H72" s="27" t="s">
        <v>1668</v>
      </c>
      <c r="I72" s="21" t="s">
        <v>3097</v>
      </c>
      <c r="J72" s="959" t="str">
        <f t="shared" si="9"/>
        <v>CHYBNÁ CENA</v>
      </c>
    </row>
    <row r="73" spans="1:10" ht="39" customHeight="1">
      <c r="A73" s="16" t="s">
        <v>1669</v>
      </c>
      <c r="B73" s="17" t="s">
        <v>3097</v>
      </c>
      <c r="C73" s="27" t="s">
        <v>1672</v>
      </c>
      <c r="D73" s="17" t="s">
        <v>2637</v>
      </c>
      <c r="E73" s="19">
        <v>3</v>
      </c>
      <c r="F73" s="978"/>
      <c r="G73" s="20">
        <f t="shared" si="8"/>
        <v>0</v>
      </c>
      <c r="H73" s="27" t="s">
        <v>1675</v>
      </c>
      <c r="I73" s="21" t="s">
        <v>3097</v>
      </c>
      <c r="J73" s="959" t="str">
        <f t="shared" si="9"/>
        <v>CHYBNÁ CENA</v>
      </c>
    </row>
    <row r="74" spans="1:10" ht="39" customHeight="1">
      <c r="A74" s="16" t="s">
        <v>1670</v>
      </c>
      <c r="B74" s="17" t="s">
        <v>3097</v>
      </c>
      <c r="C74" s="32" t="s">
        <v>1671</v>
      </c>
      <c r="D74" s="17" t="s">
        <v>2637</v>
      </c>
      <c r="E74" s="19">
        <v>1</v>
      </c>
      <c r="F74" s="978"/>
      <c r="G74" s="20">
        <f t="shared" si="8"/>
        <v>0</v>
      </c>
      <c r="H74" s="27" t="s">
        <v>1675</v>
      </c>
      <c r="I74" s="21" t="s">
        <v>3097</v>
      </c>
      <c r="J74" s="959" t="str">
        <f t="shared" si="9"/>
        <v>CHYBNÁ CENA</v>
      </c>
    </row>
    <row r="75" spans="1:10" ht="26.25" customHeight="1">
      <c r="A75" s="16" t="s">
        <v>1600</v>
      </c>
      <c r="B75" s="17" t="s">
        <v>3097</v>
      </c>
      <c r="C75" s="29" t="s">
        <v>1599</v>
      </c>
      <c r="D75" s="17" t="s">
        <v>2637</v>
      </c>
      <c r="E75" s="19">
        <v>1</v>
      </c>
      <c r="F75" s="978"/>
      <c r="G75" s="20">
        <f t="shared" si="8"/>
        <v>0</v>
      </c>
      <c r="H75" s="27" t="s">
        <v>1675</v>
      </c>
      <c r="I75" s="21" t="s">
        <v>3097</v>
      </c>
      <c r="J75" s="959" t="str">
        <f t="shared" si="9"/>
        <v>CHYBNÁ CENA</v>
      </c>
    </row>
    <row r="76" spans="1:10" ht="38.25" customHeight="1">
      <c r="A76" s="16" t="s">
        <v>1601</v>
      </c>
      <c r="B76" s="17" t="s">
        <v>3097</v>
      </c>
      <c r="C76" s="28" t="s">
        <v>1602</v>
      </c>
      <c r="D76" s="17" t="s">
        <v>2637</v>
      </c>
      <c r="E76" s="19">
        <v>1</v>
      </c>
      <c r="F76" s="978"/>
      <c r="G76" s="20">
        <f t="shared" si="8"/>
        <v>0</v>
      </c>
      <c r="H76" s="27" t="s">
        <v>1675</v>
      </c>
      <c r="I76" s="21" t="s">
        <v>3097</v>
      </c>
      <c r="J76" s="959" t="str">
        <f t="shared" si="9"/>
        <v>CHYBNÁ CENA</v>
      </c>
    </row>
    <row r="77" spans="1:10" ht="38.25" customHeight="1">
      <c r="A77" s="16" t="s">
        <v>1603</v>
      </c>
      <c r="B77" s="17"/>
      <c r="C77" s="29" t="s">
        <v>1869</v>
      </c>
      <c r="D77" s="17" t="s">
        <v>2637</v>
      </c>
      <c r="E77" s="19">
        <v>1</v>
      </c>
      <c r="F77" s="978"/>
      <c r="G77" s="20">
        <f t="shared" si="8"/>
        <v>0</v>
      </c>
      <c r="H77" s="18" t="s">
        <v>1604</v>
      </c>
      <c r="I77" s="21"/>
      <c r="J77" s="959" t="str">
        <f t="shared" si="9"/>
        <v>CHYBNÁ CENA</v>
      </c>
    </row>
    <row r="78" spans="1:10" ht="12.75">
      <c r="A78" s="16" t="s">
        <v>1605</v>
      </c>
      <c r="B78" s="17" t="s">
        <v>3097</v>
      </c>
      <c r="C78" s="24" t="s">
        <v>1913</v>
      </c>
      <c r="D78" s="17" t="s">
        <v>2637</v>
      </c>
      <c r="E78" s="19">
        <v>1</v>
      </c>
      <c r="F78" s="978"/>
      <c r="G78" s="20">
        <f t="shared" si="8"/>
        <v>0</v>
      </c>
      <c r="H78" s="18" t="s">
        <v>1604</v>
      </c>
      <c r="I78" s="21" t="s">
        <v>3097</v>
      </c>
      <c r="J78" s="959" t="str">
        <f t="shared" si="9"/>
        <v>CHYBNÁ CENA</v>
      </c>
    </row>
    <row r="79" spans="1:10" ht="38.25" customHeight="1">
      <c r="A79" s="16" t="s">
        <v>1867</v>
      </c>
      <c r="B79" s="17"/>
      <c r="C79" s="29" t="s">
        <v>1869</v>
      </c>
      <c r="D79" s="17" t="s">
        <v>2637</v>
      </c>
      <c r="E79" s="19">
        <v>1</v>
      </c>
      <c r="F79" s="978"/>
      <c r="G79" s="20">
        <f t="shared" si="8"/>
        <v>0</v>
      </c>
      <c r="H79" s="18" t="s">
        <v>1606</v>
      </c>
      <c r="I79" s="21"/>
      <c r="J79" s="959" t="str">
        <f t="shared" si="9"/>
        <v>CHYBNÁ CENA</v>
      </c>
    </row>
    <row r="80" spans="1:10" ht="38.25" customHeight="1">
      <c r="A80" s="16" t="s">
        <v>1608</v>
      </c>
      <c r="B80" s="17" t="s">
        <v>3097</v>
      </c>
      <c r="C80" s="29" t="s">
        <v>1863</v>
      </c>
      <c r="D80" s="17" t="s">
        <v>2637</v>
      </c>
      <c r="E80" s="19">
        <v>1</v>
      </c>
      <c r="F80" s="978"/>
      <c r="G80" s="20">
        <f t="shared" si="8"/>
        <v>0</v>
      </c>
      <c r="H80" s="18" t="s">
        <v>1606</v>
      </c>
      <c r="I80" s="21" t="s">
        <v>3097</v>
      </c>
      <c r="J80" s="959" t="str">
        <f t="shared" si="9"/>
        <v>CHYBNÁ CENA</v>
      </c>
    </row>
    <row r="81" spans="1:10" ht="12.75">
      <c r="A81" s="16" t="s">
        <v>1607</v>
      </c>
      <c r="B81" s="17" t="s">
        <v>3097</v>
      </c>
      <c r="C81" s="24" t="s">
        <v>1913</v>
      </c>
      <c r="D81" s="17" t="s">
        <v>2637</v>
      </c>
      <c r="E81" s="19">
        <v>1</v>
      </c>
      <c r="F81" s="978"/>
      <c r="G81" s="20">
        <f t="shared" si="8"/>
        <v>0</v>
      </c>
      <c r="H81" s="18" t="s">
        <v>1606</v>
      </c>
      <c r="I81" s="21" t="s">
        <v>3097</v>
      </c>
      <c r="J81" s="959" t="str">
        <f t="shared" si="9"/>
        <v>CHYBNÁ CENA</v>
      </c>
    </row>
    <row r="82" spans="1:10" ht="26.25" customHeight="1">
      <c r="A82" s="16" t="s">
        <v>1609</v>
      </c>
      <c r="B82" s="17"/>
      <c r="C82" s="29" t="s">
        <v>1865</v>
      </c>
      <c r="D82" s="17" t="s">
        <v>2637</v>
      </c>
      <c r="E82" s="19">
        <v>2</v>
      </c>
      <c r="F82" s="978"/>
      <c r="G82" s="20">
        <f t="shared" si="8"/>
        <v>0</v>
      </c>
      <c r="H82" s="27" t="s">
        <v>1902</v>
      </c>
      <c r="I82" s="21"/>
      <c r="J82" s="959" t="str">
        <f t="shared" si="9"/>
        <v>CHYBNÁ CENA</v>
      </c>
    </row>
    <row r="83" spans="1:10" ht="38.25" customHeight="1">
      <c r="A83" s="16" t="s">
        <v>1610</v>
      </c>
      <c r="B83" s="17"/>
      <c r="C83" s="29" t="s">
        <v>1869</v>
      </c>
      <c r="D83" s="17" t="s">
        <v>2637</v>
      </c>
      <c r="E83" s="19">
        <v>1</v>
      </c>
      <c r="F83" s="978"/>
      <c r="G83" s="20">
        <f t="shared" si="8"/>
        <v>0</v>
      </c>
      <c r="H83" s="18" t="s">
        <v>1611</v>
      </c>
      <c r="I83" s="21"/>
      <c r="J83" s="959" t="str">
        <f t="shared" si="9"/>
        <v>CHYBNÁ CENA</v>
      </c>
    </row>
    <row r="84" spans="1:10" ht="12.75" customHeight="1">
      <c r="A84" s="16" t="s">
        <v>3097</v>
      </c>
      <c r="B84" s="17"/>
      <c r="C84" s="27" t="s">
        <v>3097</v>
      </c>
      <c r="D84" s="17" t="s">
        <v>3097</v>
      </c>
      <c r="E84" s="19" t="s">
        <v>3097</v>
      </c>
      <c r="F84" s="978"/>
      <c r="G84" s="20" t="s">
        <v>3097</v>
      </c>
      <c r="H84" s="18" t="s">
        <v>3097</v>
      </c>
      <c r="I84" s="21"/>
      <c r="J84" s="959" t="str">
        <f t="shared" si="9"/>
        <v/>
      </c>
    </row>
    <row r="85" spans="1:10" ht="12.75" customHeight="1">
      <c r="A85" s="16" t="s">
        <v>3333</v>
      </c>
      <c r="B85" s="17"/>
      <c r="C85" s="27" t="s">
        <v>1874</v>
      </c>
      <c r="D85" s="17" t="s">
        <v>2637</v>
      </c>
      <c r="E85" s="19">
        <v>5</v>
      </c>
      <c r="F85" s="978"/>
      <c r="G85" s="20">
        <f aca="true" t="shared" si="10" ref="G85:G91">E85*F85</f>
        <v>0</v>
      </c>
      <c r="H85" s="18" t="s">
        <v>3340</v>
      </c>
      <c r="I85" s="21"/>
      <c r="J85" s="959" t="str">
        <f t="shared" si="9"/>
        <v>CHYBNÁ CENA</v>
      </c>
    </row>
    <row r="86" spans="1:10" ht="12.75" customHeight="1">
      <c r="A86" s="16" t="s">
        <v>1915</v>
      </c>
      <c r="B86" s="17" t="s">
        <v>3097</v>
      </c>
      <c r="C86" s="27" t="s">
        <v>1612</v>
      </c>
      <c r="D86" s="17" t="s">
        <v>2637</v>
      </c>
      <c r="E86" s="19">
        <v>1</v>
      </c>
      <c r="F86" s="978"/>
      <c r="G86" s="20">
        <f t="shared" si="10"/>
        <v>0</v>
      </c>
      <c r="H86" s="18" t="s">
        <v>1611</v>
      </c>
      <c r="I86" s="21" t="s">
        <v>3097</v>
      </c>
      <c r="J86" s="959" t="str">
        <f t="shared" si="9"/>
        <v>CHYBNÁ CENA</v>
      </c>
    </row>
    <row r="87" spans="1:10" ht="12.75">
      <c r="A87" s="16" t="s">
        <v>1613</v>
      </c>
      <c r="B87" s="17" t="s">
        <v>3097</v>
      </c>
      <c r="C87" s="27" t="s">
        <v>1620</v>
      </c>
      <c r="D87" s="17" t="s">
        <v>2637</v>
      </c>
      <c r="E87" s="19">
        <v>3</v>
      </c>
      <c r="F87" s="978"/>
      <c r="G87" s="20">
        <f t="shared" si="10"/>
        <v>0</v>
      </c>
      <c r="H87" s="18" t="s">
        <v>1614</v>
      </c>
      <c r="I87" s="21" t="s">
        <v>3097</v>
      </c>
      <c r="J87" s="959" t="str">
        <f t="shared" si="9"/>
        <v>CHYBNÁ CENA</v>
      </c>
    </row>
    <row r="88" spans="1:10" ht="12.75" customHeight="1">
      <c r="A88" s="16" t="s">
        <v>2643</v>
      </c>
      <c r="B88" s="17" t="s">
        <v>3097</v>
      </c>
      <c r="C88" s="27" t="s">
        <v>1615</v>
      </c>
      <c r="D88" s="17" t="s">
        <v>2637</v>
      </c>
      <c r="E88" s="19">
        <v>3</v>
      </c>
      <c r="F88" s="978"/>
      <c r="G88" s="20">
        <f t="shared" si="10"/>
        <v>0</v>
      </c>
      <c r="H88" s="18" t="s">
        <v>1606</v>
      </c>
      <c r="I88" s="21"/>
      <c r="J88" s="959" t="str">
        <f t="shared" si="9"/>
        <v>CHYBNÁ CENA</v>
      </c>
    </row>
    <row r="89" spans="1:10" ht="12.75">
      <c r="A89" s="16" t="s">
        <v>1660</v>
      </c>
      <c r="B89" s="17" t="s">
        <v>3097</v>
      </c>
      <c r="C89" s="27" t="s">
        <v>1616</v>
      </c>
      <c r="D89" s="17" t="s">
        <v>2637</v>
      </c>
      <c r="E89" s="19">
        <v>3</v>
      </c>
      <c r="F89" s="978"/>
      <c r="G89" s="20">
        <f t="shared" si="10"/>
        <v>0</v>
      </c>
      <c r="H89" s="18" t="s">
        <v>1619</v>
      </c>
      <c r="I89" s="21" t="s">
        <v>3097</v>
      </c>
      <c r="J89" s="959" t="str">
        <f t="shared" si="9"/>
        <v>CHYBNÁ CENA</v>
      </c>
    </row>
    <row r="90" spans="1:10" ht="12.75">
      <c r="A90" s="16" t="s">
        <v>1618</v>
      </c>
      <c r="B90" s="17" t="s">
        <v>3097</v>
      </c>
      <c r="C90" s="27" t="s">
        <v>1617</v>
      </c>
      <c r="D90" s="17" t="s">
        <v>2637</v>
      </c>
      <c r="E90" s="19">
        <v>1</v>
      </c>
      <c r="F90" s="978"/>
      <c r="G90" s="20">
        <f t="shared" si="10"/>
        <v>0</v>
      </c>
      <c r="H90" s="18" t="s">
        <v>1606</v>
      </c>
      <c r="I90" s="21" t="s">
        <v>3097</v>
      </c>
      <c r="J90" s="959" t="str">
        <f t="shared" si="9"/>
        <v>CHYBNÁ CENA</v>
      </c>
    </row>
    <row r="91" spans="1:10" ht="25.5">
      <c r="A91" s="16" t="s">
        <v>1621</v>
      </c>
      <c r="B91" s="17" t="s">
        <v>3097</v>
      </c>
      <c r="C91" s="27" t="s">
        <v>1622</v>
      </c>
      <c r="D91" s="17" t="s">
        <v>2637</v>
      </c>
      <c r="E91" s="19">
        <v>1</v>
      </c>
      <c r="F91" s="978"/>
      <c r="G91" s="20">
        <f t="shared" si="10"/>
        <v>0</v>
      </c>
      <c r="H91" s="18" t="s">
        <v>1606</v>
      </c>
      <c r="I91" s="21" t="s">
        <v>3097</v>
      </c>
      <c r="J91" s="959" t="str">
        <f t="shared" si="9"/>
        <v>CHYBNÁ CENA</v>
      </c>
    </row>
    <row r="92" spans="1:10" ht="12.75">
      <c r="A92" s="16" t="s">
        <v>3097</v>
      </c>
      <c r="B92" s="17" t="s">
        <v>3097</v>
      </c>
      <c r="C92" s="18" t="s">
        <v>3097</v>
      </c>
      <c r="D92" s="17" t="s">
        <v>3097</v>
      </c>
      <c r="E92" s="19" t="s">
        <v>3097</v>
      </c>
      <c r="F92" s="978"/>
      <c r="G92" s="20" t="s">
        <v>3097</v>
      </c>
      <c r="H92" s="18"/>
      <c r="I92" s="21" t="s">
        <v>3097</v>
      </c>
      <c r="J92" s="959" t="str">
        <f t="shared" si="9"/>
        <v/>
      </c>
    </row>
    <row r="93" spans="1:10" ht="12.75" customHeight="1">
      <c r="A93" s="16" t="s">
        <v>3097</v>
      </c>
      <c r="B93" s="17" t="s">
        <v>3097</v>
      </c>
      <c r="C93" s="23" t="s">
        <v>1623</v>
      </c>
      <c r="D93" s="17" t="s">
        <v>3097</v>
      </c>
      <c r="E93" s="19" t="s">
        <v>3097</v>
      </c>
      <c r="F93" s="978"/>
      <c r="G93" s="20" t="s">
        <v>3097</v>
      </c>
      <c r="H93" s="23" t="s">
        <v>3097</v>
      </c>
      <c r="I93" s="21" t="s">
        <v>3097</v>
      </c>
      <c r="J93" s="959" t="str">
        <f t="shared" si="9"/>
        <v/>
      </c>
    </row>
    <row r="94" spans="1:10" ht="39" customHeight="1">
      <c r="A94" s="16" t="s">
        <v>3341</v>
      </c>
      <c r="B94" s="17" t="s">
        <v>3097</v>
      </c>
      <c r="C94" s="32" t="s">
        <v>3343</v>
      </c>
      <c r="D94" s="17" t="s">
        <v>2637</v>
      </c>
      <c r="E94" s="19">
        <v>1</v>
      </c>
      <c r="F94" s="978"/>
      <c r="G94" s="20">
        <f>E94*F94</f>
        <v>0</v>
      </c>
      <c r="H94" s="27" t="s">
        <v>2642</v>
      </c>
      <c r="I94" s="21" t="s">
        <v>3097</v>
      </c>
      <c r="J94" s="959" t="str">
        <f t="shared" si="9"/>
        <v>CHYBNÁ CENA</v>
      </c>
    </row>
    <row r="95" spans="1:10" ht="39" customHeight="1">
      <c r="A95" s="16" t="s">
        <v>1624</v>
      </c>
      <c r="B95" s="17" t="s">
        <v>3097</v>
      </c>
      <c r="C95" s="29" t="s">
        <v>3344</v>
      </c>
      <c r="D95" s="17" t="s">
        <v>2637</v>
      </c>
      <c r="E95" s="19">
        <v>1</v>
      </c>
      <c r="F95" s="978"/>
      <c r="G95" s="20">
        <f>E95*F95</f>
        <v>0</v>
      </c>
      <c r="H95" s="27" t="s">
        <v>3342</v>
      </c>
      <c r="I95" s="21" t="s">
        <v>3097</v>
      </c>
      <c r="J95" s="959" t="str">
        <f t="shared" si="9"/>
        <v>CHYBNÁ CENA</v>
      </c>
    </row>
    <row r="96" spans="1:10" ht="39" customHeight="1">
      <c r="A96" s="16" t="s">
        <v>1625</v>
      </c>
      <c r="B96" s="17" t="s">
        <v>3097</v>
      </c>
      <c r="C96" s="29" t="s">
        <v>3345</v>
      </c>
      <c r="D96" s="17" t="s">
        <v>2637</v>
      </c>
      <c r="E96" s="19">
        <v>1</v>
      </c>
      <c r="F96" s="978"/>
      <c r="G96" s="20">
        <f>E96*F96</f>
        <v>0</v>
      </c>
      <c r="H96" s="49">
        <v>42125</v>
      </c>
      <c r="I96" s="21" t="s">
        <v>3097</v>
      </c>
      <c r="J96" s="959" t="str">
        <f t="shared" si="9"/>
        <v>CHYBNÁ CENA</v>
      </c>
    </row>
    <row r="97" spans="1:10" ht="39" customHeight="1">
      <c r="A97" s="16" t="s">
        <v>4631</v>
      </c>
      <c r="B97" s="17" t="s">
        <v>3097</v>
      </c>
      <c r="C97" s="50" t="s">
        <v>3599</v>
      </c>
      <c r="D97" s="17" t="s">
        <v>2637</v>
      </c>
      <c r="E97" s="19">
        <v>1</v>
      </c>
      <c r="F97" s="978"/>
      <c r="G97" s="20">
        <f>E97*F97</f>
        <v>0</v>
      </c>
      <c r="H97" s="27" t="s">
        <v>3247</v>
      </c>
      <c r="I97" s="21" t="s">
        <v>3097</v>
      </c>
      <c r="J97" s="959" t="str">
        <f t="shared" si="9"/>
        <v>CHYBNÁ CENA</v>
      </c>
    </row>
    <row r="98" spans="1:10" ht="12.75">
      <c r="A98" s="16" t="s">
        <v>3097</v>
      </c>
      <c r="B98" s="17" t="s">
        <v>3097</v>
      </c>
      <c r="C98" s="18" t="s">
        <v>3600</v>
      </c>
      <c r="D98" s="17" t="s">
        <v>2637</v>
      </c>
      <c r="E98" s="19">
        <v>1</v>
      </c>
      <c r="F98" s="978"/>
      <c r="G98" s="20">
        <f>E98*F98</f>
        <v>0</v>
      </c>
      <c r="H98" s="18"/>
      <c r="I98" s="21" t="s">
        <v>3097</v>
      </c>
      <c r="J98" s="959" t="str">
        <f t="shared" si="9"/>
        <v>CHYBNÁ CENA</v>
      </c>
    </row>
    <row r="99" spans="1:10" ht="12.75">
      <c r="A99" s="16" t="s">
        <v>3097</v>
      </c>
      <c r="B99" s="17" t="s">
        <v>3097</v>
      </c>
      <c r="C99" s="18" t="s">
        <v>3097</v>
      </c>
      <c r="D99" s="17" t="s">
        <v>3097</v>
      </c>
      <c r="E99" s="19" t="s">
        <v>3097</v>
      </c>
      <c r="F99" s="978"/>
      <c r="G99" s="20" t="s">
        <v>3097</v>
      </c>
      <c r="H99" s="18"/>
      <c r="I99" s="21" t="s">
        <v>3097</v>
      </c>
      <c r="J99" s="959" t="str">
        <f t="shared" si="9"/>
        <v/>
      </c>
    </row>
    <row r="100" spans="1:10" ht="12.75">
      <c r="A100" s="16" t="s">
        <v>3097</v>
      </c>
      <c r="B100" s="17" t="s">
        <v>3097</v>
      </c>
      <c r="C100" s="18" t="s">
        <v>3097</v>
      </c>
      <c r="D100" s="17" t="s">
        <v>3097</v>
      </c>
      <c r="E100" s="19" t="s">
        <v>3097</v>
      </c>
      <c r="F100" s="978"/>
      <c r="G100" s="20" t="s">
        <v>3097</v>
      </c>
      <c r="H100" s="18"/>
      <c r="I100" s="21" t="s">
        <v>3097</v>
      </c>
      <c r="J100" s="959" t="str">
        <f t="shared" si="9"/>
        <v/>
      </c>
    </row>
    <row r="101" spans="1:10" ht="12.75" customHeight="1">
      <c r="A101" s="16" t="s">
        <v>3097</v>
      </c>
      <c r="B101" s="17" t="s">
        <v>3097</v>
      </c>
      <c r="C101" s="23" t="s">
        <v>1626</v>
      </c>
      <c r="D101" s="17" t="s">
        <v>3097</v>
      </c>
      <c r="E101" s="19" t="s">
        <v>3097</v>
      </c>
      <c r="F101" s="978"/>
      <c r="G101" s="20" t="s">
        <v>3097</v>
      </c>
      <c r="H101" s="23" t="s">
        <v>3097</v>
      </c>
      <c r="I101" s="21" t="s">
        <v>3097</v>
      </c>
      <c r="J101" s="959" t="str">
        <f t="shared" si="9"/>
        <v/>
      </c>
    </row>
    <row r="102" spans="1:10" ht="54" customHeight="1">
      <c r="A102" s="16" t="s">
        <v>3346</v>
      </c>
      <c r="B102" s="17" t="s">
        <v>3097</v>
      </c>
      <c r="C102" s="32" t="s">
        <v>3245</v>
      </c>
      <c r="D102" s="17" t="s">
        <v>1627</v>
      </c>
      <c r="E102" s="19">
        <v>1</v>
      </c>
      <c r="F102" s="978"/>
      <c r="G102" s="20">
        <f>E102*F102</f>
        <v>0</v>
      </c>
      <c r="H102" s="18" t="s">
        <v>3246</v>
      </c>
      <c r="I102" s="21" t="s">
        <v>3097</v>
      </c>
      <c r="J102" s="959" t="str">
        <f aca="true" t="shared" si="11" ref="J102:J138">IF((ISBLANK(D102)),"",IF(G102&lt;=0,"CHYBNÁ CENA",""))</f>
        <v>CHYBNÁ CENA</v>
      </c>
    </row>
    <row r="103" spans="1:10" ht="54.75" customHeight="1">
      <c r="A103" s="16" t="s">
        <v>1628</v>
      </c>
      <c r="B103" s="17" t="s">
        <v>3097</v>
      </c>
      <c r="C103" s="29" t="s">
        <v>3248</v>
      </c>
      <c r="D103" s="17" t="s">
        <v>1627</v>
      </c>
      <c r="E103" s="19">
        <v>1</v>
      </c>
      <c r="F103" s="978"/>
      <c r="G103" s="20">
        <f>E103*F103</f>
        <v>0</v>
      </c>
      <c r="H103" s="18" t="s">
        <v>1630</v>
      </c>
      <c r="I103" s="21" t="s">
        <v>3097</v>
      </c>
      <c r="J103" s="959" t="str">
        <f t="shared" si="11"/>
        <v>CHYBNÁ CENA</v>
      </c>
    </row>
    <row r="104" spans="1:10" ht="49.5" customHeight="1">
      <c r="A104" s="16" t="s">
        <v>1629</v>
      </c>
      <c r="B104" s="17" t="s">
        <v>3097</v>
      </c>
      <c r="C104" s="29" t="s">
        <v>3596</v>
      </c>
      <c r="D104" s="17" t="s">
        <v>1627</v>
      </c>
      <c r="E104" s="19">
        <v>1</v>
      </c>
      <c r="F104" s="978"/>
      <c r="G104" s="20">
        <f>E104*F104</f>
        <v>0</v>
      </c>
      <c r="H104" s="18" t="s">
        <v>1631</v>
      </c>
      <c r="I104" s="21" t="s">
        <v>3097</v>
      </c>
      <c r="J104" s="959" t="str">
        <f t="shared" si="11"/>
        <v>CHYBNÁ CENA</v>
      </c>
    </row>
    <row r="105" spans="1:10" ht="12.75">
      <c r="A105" s="16" t="s">
        <v>3097</v>
      </c>
      <c r="B105" s="17" t="s">
        <v>3097</v>
      </c>
      <c r="C105" s="18" t="s">
        <v>4700</v>
      </c>
      <c r="D105" s="17" t="s">
        <v>2637</v>
      </c>
      <c r="E105" s="19">
        <v>1</v>
      </c>
      <c r="F105" s="978"/>
      <c r="G105" s="20">
        <f>E105*F105</f>
        <v>0</v>
      </c>
      <c r="H105" s="18" t="s">
        <v>1630</v>
      </c>
      <c r="I105" s="21" t="s">
        <v>3097</v>
      </c>
      <c r="J105" s="959" t="str">
        <f t="shared" si="11"/>
        <v>CHYBNÁ CENA</v>
      </c>
    </row>
    <row r="106" spans="1:10" ht="12.75">
      <c r="A106" s="16" t="s">
        <v>3097</v>
      </c>
      <c r="B106" s="17" t="s">
        <v>3097</v>
      </c>
      <c r="C106" s="46" t="s">
        <v>3097</v>
      </c>
      <c r="D106" s="17" t="s">
        <v>3097</v>
      </c>
      <c r="E106" s="19" t="s">
        <v>3097</v>
      </c>
      <c r="F106" s="978"/>
      <c r="G106" s="20" t="s">
        <v>3097</v>
      </c>
      <c r="H106" s="18" t="s">
        <v>3097</v>
      </c>
      <c r="I106" s="21" t="s">
        <v>3097</v>
      </c>
      <c r="J106" s="959" t="str">
        <f t="shared" si="11"/>
        <v/>
      </c>
    </row>
    <row r="107" spans="1:10" ht="12.75">
      <c r="A107" s="16" t="s">
        <v>3097</v>
      </c>
      <c r="B107" s="17" t="s">
        <v>3097</v>
      </c>
      <c r="C107" s="23" t="s">
        <v>1632</v>
      </c>
      <c r="D107" s="17" t="s">
        <v>3097</v>
      </c>
      <c r="E107" s="19" t="s">
        <v>3097</v>
      </c>
      <c r="F107" s="978"/>
      <c r="G107" s="20" t="s">
        <v>3097</v>
      </c>
      <c r="H107" s="18"/>
      <c r="I107" s="21" t="s">
        <v>3097</v>
      </c>
      <c r="J107" s="959" t="str">
        <f t="shared" si="11"/>
        <v/>
      </c>
    </row>
    <row r="108" spans="1:10" ht="25.5">
      <c r="A108" s="16" t="s">
        <v>3097</v>
      </c>
      <c r="B108" s="17" t="s">
        <v>3097</v>
      </c>
      <c r="C108" s="18" t="s">
        <v>3597</v>
      </c>
      <c r="D108" s="17" t="s">
        <v>1627</v>
      </c>
      <c r="E108" s="19">
        <v>1</v>
      </c>
      <c r="F108" s="978"/>
      <c r="G108" s="20">
        <f>E108*F108</f>
        <v>0</v>
      </c>
      <c r="H108" s="18" t="s">
        <v>1630</v>
      </c>
      <c r="I108" s="21" t="s">
        <v>3097</v>
      </c>
      <c r="J108" s="959" t="str">
        <f t="shared" si="11"/>
        <v>CHYBNÁ CENA</v>
      </c>
    </row>
    <row r="109" spans="1:10" ht="12.75">
      <c r="A109" s="16" t="s">
        <v>3097</v>
      </c>
      <c r="B109" s="17" t="s">
        <v>3097</v>
      </c>
      <c r="C109" s="23" t="s">
        <v>3097</v>
      </c>
      <c r="D109" s="17" t="s">
        <v>3097</v>
      </c>
      <c r="E109" s="19" t="s">
        <v>3097</v>
      </c>
      <c r="F109" s="978"/>
      <c r="G109" s="20" t="s">
        <v>3097</v>
      </c>
      <c r="H109" s="18"/>
      <c r="I109" s="21" t="s">
        <v>3097</v>
      </c>
      <c r="J109" s="959" t="str">
        <f t="shared" si="11"/>
        <v/>
      </c>
    </row>
    <row r="110" spans="1:10" ht="12.75">
      <c r="A110" s="16" t="s">
        <v>3097</v>
      </c>
      <c r="B110" s="17" t="s">
        <v>3097</v>
      </c>
      <c r="C110" s="23" t="s">
        <v>4643</v>
      </c>
      <c r="D110" s="17" t="s">
        <v>3097</v>
      </c>
      <c r="E110" s="19" t="s">
        <v>3097</v>
      </c>
      <c r="F110" s="978"/>
      <c r="G110" s="20" t="s">
        <v>3097</v>
      </c>
      <c r="H110" s="18"/>
      <c r="I110" s="21" t="s">
        <v>3097</v>
      </c>
      <c r="J110" s="959" t="str">
        <f t="shared" si="11"/>
        <v/>
      </c>
    </row>
    <row r="111" spans="1:10" ht="12.75">
      <c r="A111" s="16" t="s">
        <v>3097</v>
      </c>
      <c r="B111" s="17" t="s">
        <v>3097</v>
      </c>
      <c r="C111" s="18" t="s">
        <v>3097</v>
      </c>
      <c r="D111" s="17" t="s">
        <v>3097</v>
      </c>
      <c r="E111" s="19" t="s">
        <v>3097</v>
      </c>
      <c r="F111" s="978"/>
      <c r="G111" s="20" t="s">
        <v>3097</v>
      </c>
      <c r="H111" s="18"/>
      <c r="I111" s="21" t="s">
        <v>3097</v>
      </c>
      <c r="J111" s="959" t="str">
        <f t="shared" si="11"/>
        <v/>
      </c>
    </row>
    <row r="112" spans="1:10" ht="84" customHeight="1">
      <c r="A112" s="16" t="s">
        <v>1633</v>
      </c>
      <c r="B112" s="17" t="s">
        <v>3097</v>
      </c>
      <c r="C112" s="35" t="s">
        <v>4629</v>
      </c>
      <c r="D112" s="17" t="s">
        <v>2637</v>
      </c>
      <c r="E112" s="19">
        <v>26</v>
      </c>
      <c r="F112" s="978"/>
      <c r="G112" s="20">
        <f aca="true" t="shared" si="12" ref="G112:G117">E112*F112</f>
        <v>0</v>
      </c>
      <c r="H112" s="18" t="s">
        <v>1634</v>
      </c>
      <c r="I112" s="21" t="s">
        <v>3097</v>
      </c>
      <c r="J112" s="959" t="str">
        <f t="shared" si="11"/>
        <v>CHYBNÁ CENA</v>
      </c>
    </row>
    <row r="113" spans="1:10" ht="66.75" customHeight="1">
      <c r="A113" s="16" t="s">
        <v>4630</v>
      </c>
      <c r="B113" s="17" t="s">
        <v>3097</v>
      </c>
      <c r="C113" s="36" t="s">
        <v>4701</v>
      </c>
      <c r="D113" s="17" t="s">
        <v>2637</v>
      </c>
      <c r="E113" s="19">
        <v>26</v>
      </c>
      <c r="F113" s="978"/>
      <c r="G113" s="20">
        <f t="shared" si="12"/>
        <v>0</v>
      </c>
      <c r="H113" s="18" t="s">
        <v>1634</v>
      </c>
      <c r="I113" s="21" t="s">
        <v>3097</v>
      </c>
      <c r="J113" s="959" t="str">
        <f t="shared" si="11"/>
        <v>CHYBNÁ CENA</v>
      </c>
    </row>
    <row r="114" spans="1:10" ht="51">
      <c r="A114" s="16" t="s">
        <v>4631</v>
      </c>
      <c r="B114" s="17" t="s">
        <v>3097</v>
      </c>
      <c r="C114" s="37" t="s">
        <v>3598</v>
      </c>
      <c r="D114" s="17" t="s">
        <v>2637</v>
      </c>
      <c r="E114" s="19">
        <v>26</v>
      </c>
      <c r="F114" s="978"/>
      <c r="G114" s="20">
        <f t="shared" si="12"/>
        <v>0</v>
      </c>
      <c r="H114" s="18" t="s">
        <v>1634</v>
      </c>
      <c r="I114" s="21" t="s">
        <v>3097</v>
      </c>
      <c r="J114" s="959" t="str">
        <f t="shared" si="11"/>
        <v>CHYBNÁ CENA</v>
      </c>
    </row>
    <row r="115" spans="1:10" ht="12.75" customHeight="1">
      <c r="A115" s="16" t="s">
        <v>4632</v>
      </c>
      <c r="B115" s="17" t="s">
        <v>3097</v>
      </c>
      <c r="C115" s="18" t="s">
        <v>4633</v>
      </c>
      <c r="D115" s="17" t="s">
        <v>2637</v>
      </c>
      <c r="E115" s="19">
        <v>12</v>
      </c>
      <c r="F115" s="978"/>
      <c r="G115" s="20">
        <f t="shared" si="12"/>
        <v>0</v>
      </c>
      <c r="H115" s="18" t="s">
        <v>1634</v>
      </c>
      <c r="I115" s="21" t="s">
        <v>3097</v>
      </c>
      <c r="J115" s="959" t="str">
        <f t="shared" si="11"/>
        <v>CHYBNÁ CENA</v>
      </c>
    </row>
    <row r="116" spans="1:10" ht="25.5">
      <c r="A116" s="16" t="s">
        <v>4635</v>
      </c>
      <c r="B116" s="17" t="s">
        <v>3097</v>
      </c>
      <c r="C116" s="38" t="s">
        <v>4634</v>
      </c>
      <c r="D116" s="17" t="s">
        <v>1627</v>
      </c>
      <c r="E116" s="19">
        <v>1</v>
      </c>
      <c r="F116" s="978"/>
      <c r="G116" s="20">
        <f t="shared" si="12"/>
        <v>0</v>
      </c>
      <c r="H116" s="18" t="s">
        <v>1634</v>
      </c>
      <c r="I116" s="974"/>
      <c r="J116" s="959" t="str">
        <f t="shared" si="11"/>
        <v>CHYBNÁ CENA</v>
      </c>
    </row>
    <row r="117" spans="1:10" ht="12.75">
      <c r="A117" s="16" t="s">
        <v>4636</v>
      </c>
      <c r="B117" s="17" t="s">
        <v>3097</v>
      </c>
      <c r="C117" s="18" t="s">
        <v>4637</v>
      </c>
      <c r="D117" s="17" t="s">
        <v>1627</v>
      </c>
      <c r="E117" s="19">
        <v>1</v>
      </c>
      <c r="F117" s="978"/>
      <c r="G117" s="20">
        <f t="shared" si="12"/>
        <v>0</v>
      </c>
      <c r="H117" s="18" t="s">
        <v>1634</v>
      </c>
      <c r="I117" s="974"/>
      <c r="J117" s="959" t="str">
        <f t="shared" si="11"/>
        <v>CHYBNÁ CENA</v>
      </c>
    </row>
    <row r="118" spans="1:10" ht="12.75">
      <c r="A118" s="16" t="s">
        <v>3097</v>
      </c>
      <c r="B118" s="17" t="s">
        <v>3097</v>
      </c>
      <c r="C118" s="18" t="s">
        <v>3097</v>
      </c>
      <c r="D118" s="17" t="s">
        <v>3097</v>
      </c>
      <c r="E118" s="19" t="s">
        <v>3097</v>
      </c>
      <c r="F118" s="978"/>
      <c r="G118" s="20" t="s">
        <v>3097</v>
      </c>
      <c r="H118" s="18"/>
      <c r="I118" s="21" t="s">
        <v>3097</v>
      </c>
      <c r="J118" s="959" t="str">
        <f t="shared" si="11"/>
        <v/>
      </c>
    </row>
    <row r="119" spans="1:10" ht="12.75">
      <c r="A119" s="16" t="s">
        <v>3097</v>
      </c>
      <c r="B119" s="17" t="s">
        <v>3097</v>
      </c>
      <c r="C119" s="23" t="s">
        <v>4638</v>
      </c>
      <c r="D119" s="17" t="s">
        <v>3097</v>
      </c>
      <c r="E119" s="19" t="s">
        <v>3097</v>
      </c>
      <c r="F119" s="978"/>
      <c r="G119" s="20" t="s">
        <v>3097</v>
      </c>
      <c r="H119" s="18"/>
      <c r="I119" s="21" t="s">
        <v>3097</v>
      </c>
      <c r="J119" s="959" t="str">
        <f t="shared" si="11"/>
        <v/>
      </c>
    </row>
    <row r="120" spans="1:10" ht="12.75">
      <c r="A120" s="16" t="s">
        <v>3097</v>
      </c>
      <c r="B120" s="17" t="s">
        <v>3097</v>
      </c>
      <c r="C120" s="18" t="s">
        <v>3097</v>
      </c>
      <c r="D120" s="17" t="s">
        <v>3097</v>
      </c>
      <c r="E120" s="19" t="s">
        <v>3097</v>
      </c>
      <c r="F120" s="978"/>
      <c r="G120" s="20" t="s">
        <v>3097</v>
      </c>
      <c r="H120" s="18"/>
      <c r="I120" s="21" t="s">
        <v>3097</v>
      </c>
      <c r="J120" s="959" t="str">
        <f t="shared" si="11"/>
        <v/>
      </c>
    </row>
    <row r="121" spans="1:10" ht="12.75">
      <c r="A121" s="16" t="s">
        <v>4639</v>
      </c>
      <c r="B121" s="17" t="s">
        <v>3097</v>
      </c>
      <c r="C121" s="18" t="s">
        <v>3607</v>
      </c>
      <c r="D121" s="17" t="s">
        <v>1828</v>
      </c>
      <c r="E121" s="19">
        <v>256</v>
      </c>
      <c r="F121" s="978"/>
      <c r="G121" s="20">
        <f>E121*F121</f>
        <v>0</v>
      </c>
      <c r="H121" s="18" t="s">
        <v>3606</v>
      </c>
      <c r="I121" s="21" t="s">
        <v>3097</v>
      </c>
      <c r="J121" s="959" t="str">
        <f t="shared" si="11"/>
        <v>CHYBNÁ CENA</v>
      </c>
    </row>
    <row r="122" spans="1:10" ht="12.75">
      <c r="A122" s="16" t="s">
        <v>4642</v>
      </c>
      <c r="B122" s="17" t="s">
        <v>3097</v>
      </c>
      <c r="C122" s="18" t="s">
        <v>3608</v>
      </c>
      <c r="D122" s="17" t="s">
        <v>1828</v>
      </c>
      <c r="E122" s="19">
        <v>78</v>
      </c>
      <c r="F122" s="978"/>
      <c r="G122" s="20">
        <f>E122*F122</f>
        <v>0</v>
      </c>
      <c r="H122" s="18" t="s">
        <v>1634</v>
      </c>
      <c r="I122" s="21" t="s">
        <v>3097</v>
      </c>
      <c r="J122" s="959" t="str">
        <f t="shared" si="11"/>
        <v>CHYBNÁ CENA</v>
      </c>
    </row>
    <row r="123" spans="1:10" ht="12.75">
      <c r="A123" s="16" t="s">
        <v>3097</v>
      </c>
      <c r="B123" s="17" t="s">
        <v>3097</v>
      </c>
      <c r="C123" s="18" t="s">
        <v>3609</v>
      </c>
      <c r="D123" s="17" t="s">
        <v>1828</v>
      </c>
      <c r="E123" s="19">
        <v>334</v>
      </c>
      <c r="F123" s="978"/>
      <c r="G123" s="20">
        <f>E123*F123</f>
        <v>0</v>
      </c>
      <c r="H123" s="18" t="s">
        <v>3610</v>
      </c>
      <c r="I123" s="21" t="s">
        <v>3097</v>
      </c>
      <c r="J123" s="959" t="str">
        <f t="shared" si="11"/>
        <v>CHYBNÁ CENA</v>
      </c>
    </row>
    <row r="124" spans="1:10" ht="38.25">
      <c r="A124" s="16" t="s">
        <v>4640</v>
      </c>
      <c r="B124" s="17" t="s">
        <v>3097</v>
      </c>
      <c r="C124" s="18" t="s">
        <v>4698</v>
      </c>
      <c r="D124" s="17" t="s">
        <v>1627</v>
      </c>
      <c r="E124" s="19">
        <v>1</v>
      </c>
      <c r="F124" s="978"/>
      <c r="G124" s="20">
        <f>E124*F124</f>
        <v>0</v>
      </c>
      <c r="H124" s="18" t="s">
        <v>4641</v>
      </c>
      <c r="I124" s="21" t="s">
        <v>3097</v>
      </c>
      <c r="J124" s="959" t="str">
        <f t="shared" si="11"/>
        <v>CHYBNÁ CENA</v>
      </c>
    </row>
    <row r="125" spans="1:10" ht="12.75">
      <c r="A125" s="16" t="s">
        <v>3097</v>
      </c>
      <c r="B125" s="17" t="s">
        <v>3097</v>
      </c>
      <c r="C125" s="18" t="s">
        <v>3097</v>
      </c>
      <c r="D125" s="17" t="s">
        <v>3097</v>
      </c>
      <c r="E125" s="19" t="s">
        <v>3097</v>
      </c>
      <c r="F125" s="978"/>
      <c r="G125" s="20" t="s">
        <v>3097</v>
      </c>
      <c r="H125" s="18"/>
      <c r="I125" s="21" t="s">
        <v>3097</v>
      </c>
      <c r="J125" s="959" t="str">
        <f t="shared" si="11"/>
        <v/>
      </c>
    </row>
    <row r="126" spans="1:10" ht="12.75">
      <c r="A126" s="16" t="s">
        <v>3097</v>
      </c>
      <c r="B126" s="17" t="s">
        <v>3097</v>
      </c>
      <c r="C126" s="23" t="s">
        <v>444</v>
      </c>
      <c r="D126" s="17" t="s">
        <v>3097</v>
      </c>
      <c r="E126" s="19" t="s">
        <v>3097</v>
      </c>
      <c r="F126" s="978"/>
      <c r="G126" s="20" t="s">
        <v>3097</v>
      </c>
      <c r="H126" s="18"/>
      <c r="I126" s="21" t="s">
        <v>3097</v>
      </c>
      <c r="J126" s="959" t="str">
        <f t="shared" si="11"/>
        <v/>
      </c>
    </row>
    <row r="127" spans="1:10" ht="12.75">
      <c r="A127" s="16" t="s">
        <v>3097</v>
      </c>
      <c r="B127" s="17" t="s">
        <v>3097</v>
      </c>
      <c r="C127" s="18" t="s">
        <v>3097</v>
      </c>
      <c r="D127" s="17" t="s">
        <v>3097</v>
      </c>
      <c r="E127" s="19" t="s">
        <v>3097</v>
      </c>
      <c r="F127" s="978"/>
      <c r="G127" s="20" t="s">
        <v>3097</v>
      </c>
      <c r="H127" s="18"/>
      <c r="I127" s="21" t="s">
        <v>3097</v>
      </c>
      <c r="J127" s="959" t="str">
        <f t="shared" si="11"/>
        <v/>
      </c>
    </row>
    <row r="128" spans="1:10" ht="14.25">
      <c r="A128" s="16" t="s">
        <v>3097</v>
      </c>
      <c r="B128" s="17" t="s">
        <v>3097</v>
      </c>
      <c r="C128" s="39" t="s">
        <v>4644</v>
      </c>
      <c r="D128" s="17" t="s">
        <v>456</v>
      </c>
      <c r="E128" s="19">
        <v>3100</v>
      </c>
      <c r="F128" s="978"/>
      <c r="G128" s="20">
        <f aca="true" t="shared" si="13" ref="G128:G160">E128*F128</f>
        <v>0</v>
      </c>
      <c r="H128" s="18" t="s">
        <v>457</v>
      </c>
      <c r="I128" s="21" t="s">
        <v>3097</v>
      </c>
      <c r="J128" s="959" t="str">
        <f t="shared" si="11"/>
        <v>CHYBNÁ CENA</v>
      </c>
    </row>
    <row r="129" spans="1:10" ht="14.25">
      <c r="A129" s="16" t="s">
        <v>3097</v>
      </c>
      <c r="B129" s="17" t="s">
        <v>3097</v>
      </c>
      <c r="C129" s="40" t="s">
        <v>4645</v>
      </c>
      <c r="D129" s="17" t="s">
        <v>456</v>
      </c>
      <c r="E129" s="19">
        <v>680</v>
      </c>
      <c r="F129" s="978"/>
      <c r="G129" s="20">
        <f t="shared" si="13"/>
        <v>0</v>
      </c>
      <c r="H129" s="18" t="s">
        <v>457</v>
      </c>
      <c r="I129" s="21" t="s">
        <v>3097</v>
      </c>
      <c r="J129" s="959" t="str">
        <f t="shared" si="11"/>
        <v>CHYBNÁ CENA</v>
      </c>
    </row>
    <row r="130" spans="1:10" ht="14.25">
      <c r="A130" s="16" t="s">
        <v>3097</v>
      </c>
      <c r="B130" s="17" t="s">
        <v>3097</v>
      </c>
      <c r="C130" s="40" t="s">
        <v>4646</v>
      </c>
      <c r="D130" s="17" t="s">
        <v>456</v>
      </c>
      <c r="E130" s="19">
        <v>220</v>
      </c>
      <c r="F130" s="978"/>
      <c r="G130" s="20">
        <f t="shared" si="13"/>
        <v>0</v>
      </c>
      <c r="H130" s="18" t="s">
        <v>457</v>
      </c>
      <c r="I130" s="21" t="s">
        <v>3097</v>
      </c>
      <c r="J130" s="959" t="str">
        <f t="shared" si="11"/>
        <v>CHYBNÁ CENA</v>
      </c>
    </row>
    <row r="131" spans="1:10" ht="14.25">
      <c r="A131" s="1315" t="s">
        <v>3097</v>
      </c>
      <c r="B131" s="1265" t="s">
        <v>3097</v>
      </c>
      <c r="C131" s="1316" t="s">
        <v>445</v>
      </c>
      <c r="D131" s="1265" t="s">
        <v>456</v>
      </c>
      <c r="E131" s="1267">
        <v>200</v>
      </c>
      <c r="F131" s="1268"/>
      <c r="G131" s="1269">
        <f t="shared" si="13"/>
        <v>0</v>
      </c>
      <c r="H131" s="1270" t="s">
        <v>457</v>
      </c>
      <c r="I131" s="1318" t="s">
        <v>3097</v>
      </c>
      <c r="J131" s="959" t="str">
        <f t="shared" si="11"/>
        <v>CHYBNÁ CENA</v>
      </c>
    </row>
    <row r="132" spans="1:10" ht="14.25">
      <c r="A132" s="1315"/>
      <c r="B132" s="1265"/>
      <c r="C132" s="1316" t="s">
        <v>937</v>
      </c>
      <c r="D132" s="1317" t="s">
        <v>456</v>
      </c>
      <c r="E132" s="1267">
        <v>580</v>
      </c>
      <c r="F132" s="1268"/>
      <c r="G132" s="1269">
        <f t="shared" si="13"/>
        <v>0</v>
      </c>
      <c r="H132" s="1270" t="s">
        <v>457</v>
      </c>
      <c r="I132" s="1318"/>
      <c r="J132" s="959" t="str">
        <f t="shared" si="11"/>
        <v>CHYBNÁ CENA</v>
      </c>
    </row>
    <row r="133" spans="1:10" ht="14.25">
      <c r="A133" s="1315"/>
      <c r="B133" s="1265"/>
      <c r="C133" s="1316" t="s">
        <v>938</v>
      </c>
      <c r="D133" s="1317" t="s">
        <v>456</v>
      </c>
      <c r="E133" s="1267">
        <v>680</v>
      </c>
      <c r="F133" s="1268"/>
      <c r="G133" s="1269">
        <f t="shared" si="13"/>
        <v>0</v>
      </c>
      <c r="H133" s="1270" t="s">
        <v>939</v>
      </c>
      <c r="I133" s="1318"/>
      <c r="J133" s="959" t="str">
        <f t="shared" si="11"/>
        <v>CHYBNÁ CENA</v>
      </c>
    </row>
    <row r="134" spans="1:10" ht="14.25">
      <c r="A134" s="1315"/>
      <c r="B134" s="1265"/>
      <c r="C134" s="1316" t="s">
        <v>940</v>
      </c>
      <c r="D134" s="1317" t="s">
        <v>456</v>
      </c>
      <c r="E134" s="1267">
        <v>60</v>
      </c>
      <c r="F134" s="1268"/>
      <c r="G134" s="1269">
        <f t="shared" si="13"/>
        <v>0</v>
      </c>
      <c r="H134" s="1270" t="s">
        <v>939</v>
      </c>
      <c r="I134" s="1318"/>
      <c r="J134" s="959" t="str">
        <f t="shared" si="11"/>
        <v>CHYBNÁ CENA</v>
      </c>
    </row>
    <row r="135" spans="1:10" ht="14.25">
      <c r="A135" s="1315"/>
      <c r="B135" s="1265"/>
      <c r="C135" s="1316" t="s">
        <v>941</v>
      </c>
      <c r="D135" s="1317" t="s">
        <v>456</v>
      </c>
      <c r="E135" s="1267">
        <v>120</v>
      </c>
      <c r="F135" s="1268"/>
      <c r="G135" s="1269">
        <f t="shared" si="13"/>
        <v>0</v>
      </c>
      <c r="H135" s="1270" t="s">
        <v>939</v>
      </c>
      <c r="I135" s="1318"/>
      <c r="J135" s="959" t="str">
        <f t="shared" si="11"/>
        <v>CHYBNÁ CENA</v>
      </c>
    </row>
    <row r="136" spans="1:10" ht="14.25">
      <c r="A136" s="1315"/>
      <c r="B136" s="1265"/>
      <c r="C136" s="1316" t="s">
        <v>942</v>
      </c>
      <c r="D136" s="1317" t="s">
        <v>456</v>
      </c>
      <c r="E136" s="1267">
        <v>20</v>
      </c>
      <c r="F136" s="1268"/>
      <c r="G136" s="1269">
        <f t="shared" si="13"/>
        <v>0</v>
      </c>
      <c r="H136" s="1270" t="s">
        <v>943</v>
      </c>
      <c r="I136" s="1318"/>
      <c r="J136" s="959" t="str">
        <f t="shared" si="11"/>
        <v>CHYBNÁ CENA</v>
      </c>
    </row>
    <row r="137" spans="1:10" ht="14.25">
      <c r="A137" s="16" t="s">
        <v>3097</v>
      </c>
      <c r="B137" s="17" t="s">
        <v>3097</v>
      </c>
      <c r="C137" s="40" t="s">
        <v>3601</v>
      </c>
      <c r="D137" s="17" t="s">
        <v>456</v>
      </c>
      <c r="E137" s="19">
        <v>190</v>
      </c>
      <c r="F137" s="978"/>
      <c r="G137" s="20">
        <f t="shared" si="13"/>
        <v>0</v>
      </c>
      <c r="H137" s="18" t="s">
        <v>3602</v>
      </c>
      <c r="I137" s="21" t="s">
        <v>3097</v>
      </c>
      <c r="J137" s="959" t="str">
        <f t="shared" si="11"/>
        <v>CHYBNÁ CENA</v>
      </c>
    </row>
    <row r="138" spans="1:10" ht="14.25">
      <c r="A138" s="16" t="s">
        <v>3097</v>
      </c>
      <c r="B138" s="17" t="s">
        <v>3097</v>
      </c>
      <c r="C138" s="40" t="s">
        <v>4647</v>
      </c>
      <c r="D138" s="17" t="s">
        <v>456</v>
      </c>
      <c r="E138" s="19">
        <v>240</v>
      </c>
      <c r="F138" s="978"/>
      <c r="G138" s="20">
        <f t="shared" si="13"/>
        <v>0</v>
      </c>
      <c r="H138" s="18" t="s">
        <v>3603</v>
      </c>
      <c r="I138" s="21" t="s">
        <v>3097</v>
      </c>
      <c r="J138" s="959" t="str">
        <f t="shared" si="11"/>
        <v>CHYBNÁ CENA</v>
      </c>
    </row>
    <row r="139" spans="1:10" ht="14.25">
      <c r="A139" s="16" t="s">
        <v>3097</v>
      </c>
      <c r="B139" s="17" t="s">
        <v>3097</v>
      </c>
      <c r="C139" s="40" t="s">
        <v>446</v>
      </c>
      <c r="D139" s="17" t="s">
        <v>456</v>
      </c>
      <c r="E139" s="19">
        <v>50</v>
      </c>
      <c r="F139" s="978"/>
      <c r="G139" s="20">
        <f t="shared" si="13"/>
        <v>0</v>
      </c>
      <c r="H139" s="18" t="s">
        <v>3603</v>
      </c>
      <c r="I139" s="21" t="s">
        <v>3097</v>
      </c>
      <c r="J139" s="959" t="str">
        <f aca="true" t="shared" si="14" ref="J139:J174">IF((ISBLANK(D139)),"",IF(G139&lt;=0,"CHYBNÁ CENA",""))</f>
        <v>CHYBNÁ CENA</v>
      </c>
    </row>
    <row r="140" spans="1:10" ht="14.25">
      <c r="A140" s="16" t="s">
        <v>3097</v>
      </c>
      <c r="B140" s="17" t="s">
        <v>3097</v>
      </c>
      <c r="C140" s="40" t="s">
        <v>4648</v>
      </c>
      <c r="D140" s="17" t="s">
        <v>456</v>
      </c>
      <c r="E140" s="19">
        <v>190</v>
      </c>
      <c r="F140" s="978"/>
      <c r="G140" s="20">
        <f t="shared" si="13"/>
        <v>0</v>
      </c>
      <c r="H140" s="18" t="s">
        <v>3603</v>
      </c>
      <c r="I140" s="21" t="s">
        <v>3097</v>
      </c>
      <c r="J140" s="959" t="str">
        <f t="shared" si="14"/>
        <v>CHYBNÁ CENA</v>
      </c>
    </row>
    <row r="141" spans="1:10" ht="14.25">
      <c r="A141" s="16" t="s">
        <v>3097</v>
      </c>
      <c r="B141" s="17" t="s">
        <v>3097</v>
      </c>
      <c r="C141" s="40" t="s">
        <v>447</v>
      </c>
      <c r="D141" s="17" t="s">
        <v>456</v>
      </c>
      <c r="E141" s="19">
        <v>10</v>
      </c>
      <c r="F141" s="978"/>
      <c r="G141" s="20">
        <f t="shared" si="13"/>
        <v>0</v>
      </c>
      <c r="H141" s="18" t="s">
        <v>3603</v>
      </c>
      <c r="I141" s="21" t="s">
        <v>3097</v>
      </c>
      <c r="J141" s="959" t="str">
        <f t="shared" si="14"/>
        <v>CHYBNÁ CENA</v>
      </c>
    </row>
    <row r="142" spans="1:10" ht="14.25">
      <c r="A142" s="16" t="s">
        <v>3097</v>
      </c>
      <c r="B142" s="17" t="s">
        <v>3097</v>
      </c>
      <c r="C142" s="40" t="s">
        <v>3604</v>
      </c>
      <c r="D142" s="17" t="s">
        <v>456</v>
      </c>
      <c r="E142" s="19">
        <v>15</v>
      </c>
      <c r="F142" s="978"/>
      <c r="G142" s="20">
        <f t="shared" si="13"/>
        <v>0</v>
      </c>
      <c r="H142" s="18" t="s">
        <v>3603</v>
      </c>
      <c r="I142" s="21" t="s">
        <v>3097</v>
      </c>
      <c r="J142" s="959" t="str">
        <f t="shared" si="14"/>
        <v>CHYBNÁ CENA</v>
      </c>
    </row>
    <row r="143" spans="1:10" ht="14.25">
      <c r="A143" s="16" t="s">
        <v>3097</v>
      </c>
      <c r="B143" s="17" t="s">
        <v>3097</v>
      </c>
      <c r="C143" s="40" t="s">
        <v>452</v>
      </c>
      <c r="D143" s="17" t="s">
        <v>456</v>
      </c>
      <c r="E143" s="19">
        <v>120</v>
      </c>
      <c r="F143" s="978"/>
      <c r="G143" s="20">
        <f t="shared" si="13"/>
        <v>0</v>
      </c>
      <c r="H143" s="18" t="s">
        <v>3603</v>
      </c>
      <c r="I143" s="21" t="s">
        <v>3097</v>
      </c>
      <c r="J143" s="959" t="str">
        <f t="shared" si="14"/>
        <v>CHYBNÁ CENA</v>
      </c>
    </row>
    <row r="144" spans="1:10" ht="14.25">
      <c r="A144" s="16" t="s">
        <v>3097</v>
      </c>
      <c r="B144" s="17" t="s">
        <v>3097</v>
      </c>
      <c r="C144" s="40" t="s">
        <v>453</v>
      </c>
      <c r="D144" s="17" t="s">
        <v>456</v>
      </c>
      <c r="E144" s="19">
        <v>20</v>
      </c>
      <c r="F144" s="978"/>
      <c r="G144" s="20">
        <f t="shared" si="13"/>
        <v>0</v>
      </c>
      <c r="H144" s="18" t="s">
        <v>3603</v>
      </c>
      <c r="I144" s="21" t="s">
        <v>3097</v>
      </c>
      <c r="J144" s="959" t="str">
        <f t="shared" si="14"/>
        <v>CHYBNÁ CENA</v>
      </c>
    </row>
    <row r="145" spans="1:10" ht="14.25">
      <c r="A145" s="16" t="s">
        <v>3097</v>
      </c>
      <c r="B145" s="17" t="s">
        <v>3097</v>
      </c>
      <c r="C145" s="40" t="s">
        <v>451</v>
      </c>
      <c r="D145" s="17" t="s">
        <v>456</v>
      </c>
      <c r="E145" s="19">
        <v>15</v>
      </c>
      <c r="F145" s="978"/>
      <c r="G145" s="20">
        <f t="shared" si="13"/>
        <v>0</v>
      </c>
      <c r="H145" s="18" t="s">
        <v>3603</v>
      </c>
      <c r="I145" s="21" t="s">
        <v>3097</v>
      </c>
      <c r="J145" s="959" t="str">
        <f t="shared" si="14"/>
        <v>CHYBNÁ CENA</v>
      </c>
    </row>
    <row r="146" spans="1:10" ht="12.75">
      <c r="A146" s="16" t="s">
        <v>3097</v>
      </c>
      <c r="B146" s="17" t="s">
        <v>3097</v>
      </c>
      <c r="C146" s="40" t="s">
        <v>454</v>
      </c>
      <c r="D146" s="17" t="s">
        <v>456</v>
      </c>
      <c r="E146" s="19">
        <v>15</v>
      </c>
      <c r="F146" s="978"/>
      <c r="G146" s="20">
        <f t="shared" si="13"/>
        <v>0</v>
      </c>
      <c r="H146" s="18" t="s">
        <v>3603</v>
      </c>
      <c r="I146" s="21" t="s">
        <v>3097</v>
      </c>
      <c r="J146" s="959" t="str">
        <f t="shared" si="14"/>
        <v>CHYBNÁ CENA</v>
      </c>
    </row>
    <row r="147" spans="1:10" ht="12.75">
      <c r="A147" s="16" t="s">
        <v>3097</v>
      </c>
      <c r="B147" s="17" t="s">
        <v>3097</v>
      </c>
      <c r="C147" s="40" t="s">
        <v>455</v>
      </c>
      <c r="D147" s="17" t="s">
        <v>456</v>
      </c>
      <c r="E147" s="19">
        <v>5</v>
      </c>
      <c r="F147" s="978"/>
      <c r="G147" s="20">
        <f t="shared" si="13"/>
        <v>0</v>
      </c>
      <c r="H147" s="18" t="s">
        <v>3603</v>
      </c>
      <c r="I147" s="21" t="s">
        <v>3097</v>
      </c>
      <c r="J147" s="959" t="str">
        <f t="shared" si="14"/>
        <v>CHYBNÁ CENA</v>
      </c>
    </row>
    <row r="148" spans="1:10" ht="12.75">
      <c r="A148" s="16" t="s">
        <v>3097</v>
      </c>
      <c r="B148" s="17" t="s">
        <v>3097</v>
      </c>
      <c r="C148" s="40" t="s">
        <v>450</v>
      </c>
      <c r="D148" s="17" t="s">
        <v>456</v>
      </c>
      <c r="E148" s="19">
        <v>5</v>
      </c>
      <c r="F148" s="978"/>
      <c r="G148" s="20">
        <f t="shared" si="13"/>
        <v>0</v>
      </c>
      <c r="H148" s="18" t="s">
        <v>3603</v>
      </c>
      <c r="I148" s="21" t="s">
        <v>3097</v>
      </c>
      <c r="J148" s="959" t="str">
        <f t="shared" si="14"/>
        <v>CHYBNÁ CENA</v>
      </c>
    </row>
    <row r="149" spans="1:10" ht="12.75">
      <c r="A149" s="16" t="s">
        <v>3097</v>
      </c>
      <c r="B149" s="17" t="s">
        <v>3097</v>
      </c>
      <c r="C149" s="40" t="s">
        <v>458</v>
      </c>
      <c r="D149" s="17" t="s">
        <v>456</v>
      </c>
      <c r="E149" s="19">
        <v>60</v>
      </c>
      <c r="F149" s="978"/>
      <c r="G149" s="20">
        <f t="shared" si="13"/>
        <v>0</v>
      </c>
      <c r="H149" s="18" t="s">
        <v>457</v>
      </c>
      <c r="I149" s="21" t="s">
        <v>3097</v>
      </c>
      <c r="J149" s="959" t="str">
        <f t="shared" si="14"/>
        <v>CHYBNÁ CENA</v>
      </c>
    </row>
    <row r="150" spans="1:10" ht="38.25">
      <c r="A150" s="16" t="s">
        <v>3097</v>
      </c>
      <c r="B150" s="17" t="s">
        <v>3097</v>
      </c>
      <c r="C150" s="41" t="s">
        <v>4649</v>
      </c>
      <c r="D150" s="17" t="s">
        <v>456</v>
      </c>
      <c r="E150" s="19">
        <v>20</v>
      </c>
      <c r="F150" s="978"/>
      <c r="G150" s="20">
        <f t="shared" si="13"/>
        <v>0</v>
      </c>
      <c r="H150" s="18" t="s">
        <v>457</v>
      </c>
      <c r="I150" s="21" t="s">
        <v>3097</v>
      </c>
      <c r="J150" s="959" t="str">
        <f t="shared" si="14"/>
        <v>CHYBNÁ CENA</v>
      </c>
    </row>
    <row r="151" spans="1:10" ht="25.5">
      <c r="A151" s="16" t="s">
        <v>3097</v>
      </c>
      <c r="B151" s="17" t="s">
        <v>3097</v>
      </c>
      <c r="C151" s="41" t="s">
        <v>459</v>
      </c>
      <c r="D151" s="17" t="s">
        <v>456</v>
      </c>
      <c r="E151" s="19">
        <v>90</v>
      </c>
      <c r="F151" s="978"/>
      <c r="G151" s="20">
        <f t="shared" si="13"/>
        <v>0</v>
      </c>
      <c r="H151" s="18" t="s">
        <v>457</v>
      </c>
      <c r="I151" s="21" t="s">
        <v>3097</v>
      </c>
      <c r="J151" s="959" t="str">
        <f t="shared" si="14"/>
        <v>CHYBNÁ CENA</v>
      </c>
    </row>
    <row r="152" spans="1:10" ht="25.5">
      <c r="A152" s="16" t="s">
        <v>3097</v>
      </c>
      <c r="B152" s="17" t="s">
        <v>3097</v>
      </c>
      <c r="C152" s="41" t="s">
        <v>4650</v>
      </c>
      <c r="D152" s="17" t="s">
        <v>456</v>
      </c>
      <c r="E152" s="19">
        <v>180</v>
      </c>
      <c r="F152" s="978"/>
      <c r="G152" s="20">
        <f t="shared" si="13"/>
        <v>0</v>
      </c>
      <c r="H152" s="18" t="s">
        <v>457</v>
      </c>
      <c r="I152" s="21" t="s">
        <v>3097</v>
      </c>
      <c r="J152" s="959" t="str">
        <f t="shared" si="14"/>
        <v>CHYBNÁ CENA</v>
      </c>
    </row>
    <row r="153" spans="1:10" ht="25.5">
      <c r="A153" s="16" t="s">
        <v>3097</v>
      </c>
      <c r="B153" s="17" t="s">
        <v>3097</v>
      </c>
      <c r="C153" s="41" t="s">
        <v>4651</v>
      </c>
      <c r="D153" s="17" t="s">
        <v>456</v>
      </c>
      <c r="E153" s="19">
        <v>70</v>
      </c>
      <c r="F153" s="978"/>
      <c r="G153" s="20">
        <f t="shared" si="13"/>
        <v>0</v>
      </c>
      <c r="H153" s="18" t="s">
        <v>457</v>
      </c>
      <c r="I153" s="21" t="s">
        <v>3097</v>
      </c>
      <c r="J153" s="959" t="str">
        <f t="shared" si="14"/>
        <v>CHYBNÁ CENA</v>
      </c>
    </row>
    <row r="154" spans="1:10" ht="25.5">
      <c r="A154" s="16" t="s">
        <v>3097</v>
      </c>
      <c r="B154" s="17" t="s">
        <v>3097</v>
      </c>
      <c r="C154" s="41" t="s">
        <v>441</v>
      </c>
      <c r="D154" s="17" t="s">
        <v>456</v>
      </c>
      <c r="E154" s="19">
        <v>30</v>
      </c>
      <c r="F154" s="978"/>
      <c r="G154" s="20">
        <f t="shared" si="13"/>
        <v>0</v>
      </c>
      <c r="H154" s="18" t="s">
        <v>457</v>
      </c>
      <c r="I154" s="21" t="s">
        <v>3097</v>
      </c>
      <c r="J154" s="959" t="str">
        <f t="shared" si="14"/>
        <v>CHYBNÁ CENA</v>
      </c>
    </row>
    <row r="155" spans="1:10" ht="25.5">
      <c r="A155" s="16" t="s">
        <v>3097</v>
      </c>
      <c r="B155" s="17" t="s">
        <v>3097</v>
      </c>
      <c r="C155" s="41" t="s">
        <v>442</v>
      </c>
      <c r="D155" s="17" t="s">
        <v>456</v>
      </c>
      <c r="E155" s="19">
        <v>20</v>
      </c>
      <c r="F155" s="978"/>
      <c r="G155" s="20">
        <f t="shared" si="13"/>
        <v>0</v>
      </c>
      <c r="H155" s="18" t="s">
        <v>457</v>
      </c>
      <c r="I155" s="21" t="s">
        <v>3097</v>
      </c>
      <c r="J155" s="959" t="str">
        <f t="shared" si="14"/>
        <v>CHYBNÁ CENA</v>
      </c>
    </row>
    <row r="156" spans="1:10" ht="12.75">
      <c r="A156" s="16" t="s">
        <v>3097</v>
      </c>
      <c r="B156" s="17" t="s">
        <v>3097</v>
      </c>
      <c r="C156" s="42" t="s">
        <v>443</v>
      </c>
      <c r="D156" s="17" t="s">
        <v>1627</v>
      </c>
      <c r="E156" s="19">
        <v>1</v>
      </c>
      <c r="F156" s="978"/>
      <c r="G156" s="20">
        <f t="shared" si="13"/>
        <v>0</v>
      </c>
      <c r="H156" s="18" t="s">
        <v>457</v>
      </c>
      <c r="I156" s="21" t="s">
        <v>3097</v>
      </c>
      <c r="J156" s="959" t="str">
        <f t="shared" si="14"/>
        <v>CHYBNÁ CENA</v>
      </c>
    </row>
    <row r="157" spans="1:10" ht="12.75">
      <c r="A157" s="16" t="s">
        <v>3097</v>
      </c>
      <c r="B157" s="17" t="s">
        <v>3097</v>
      </c>
      <c r="C157" s="43" t="s">
        <v>448</v>
      </c>
      <c r="D157" s="17" t="s">
        <v>456</v>
      </c>
      <c r="E157" s="19">
        <v>120</v>
      </c>
      <c r="F157" s="978"/>
      <c r="G157" s="20">
        <f t="shared" si="13"/>
        <v>0</v>
      </c>
      <c r="H157" s="18" t="s">
        <v>457</v>
      </c>
      <c r="I157" s="21" t="s">
        <v>3097</v>
      </c>
      <c r="J157" s="959" t="str">
        <f t="shared" si="14"/>
        <v>CHYBNÁ CENA</v>
      </c>
    </row>
    <row r="158" spans="1:10" ht="25.5">
      <c r="A158" s="16" t="s">
        <v>3097</v>
      </c>
      <c r="B158" s="17" t="s">
        <v>3097</v>
      </c>
      <c r="C158" s="51" t="s">
        <v>3305</v>
      </c>
      <c r="D158" s="17" t="s">
        <v>1627</v>
      </c>
      <c r="E158" s="19">
        <v>1</v>
      </c>
      <c r="F158" s="978"/>
      <c r="G158" s="20">
        <f t="shared" si="13"/>
        <v>0</v>
      </c>
      <c r="H158" s="18" t="s">
        <v>4705</v>
      </c>
      <c r="I158" s="21" t="s">
        <v>3097</v>
      </c>
      <c r="J158" s="959" t="str">
        <f t="shared" si="14"/>
        <v>CHYBNÁ CENA</v>
      </c>
    </row>
    <row r="159" spans="1:10" ht="12.75">
      <c r="A159" s="16" t="s">
        <v>3097</v>
      </c>
      <c r="B159" s="17" t="s">
        <v>3097</v>
      </c>
      <c r="C159" s="52" t="s">
        <v>3306</v>
      </c>
      <c r="D159" s="17" t="s">
        <v>1627</v>
      </c>
      <c r="E159" s="19">
        <v>1</v>
      </c>
      <c r="F159" s="978"/>
      <c r="G159" s="20">
        <f t="shared" si="13"/>
        <v>0</v>
      </c>
      <c r="H159" s="18" t="s">
        <v>457</v>
      </c>
      <c r="I159" s="21" t="s">
        <v>3097</v>
      </c>
      <c r="J159" s="959" t="str">
        <f t="shared" si="14"/>
        <v>CHYBNÁ CENA</v>
      </c>
    </row>
    <row r="160" spans="1:10" ht="12.75">
      <c r="A160" s="16" t="s">
        <v>3097</v>
      </c>
      <c r="B160" s="17" t="s">
        <v>3097</v>
      </c>
      <c r="C160" s="43" t="s">
        <v>4704</v>
      </c>
      <c r="D160" s="17" t="s">
        <v>1627</v>
      </c>
      <c r="E160" s="19">
        <v>1</v>
      </c>
      <c r="F160" s="978"/>
      <c r="G160" s="20">
        <f t="shared" si="13"/>
        <v>0</v>
      </c>
      <c r="H160" s="18" t="s">
        <v>4705</v>
      </c>
      <c r="I160" s="21" t="s">
        <v>3097</v>
      </c>
      <c r="J160" s="959" t="str">
        <f t="shared" si="14"/>
        <v>CHYBNÁ CENA</v>
      </c>
    </row>
    <row r="161" spans="1:10" ht="12.75">
      <c r="A161" s="16" t="s">
        <v>3097</v>
      </c>
      <c r="B161" s="17" t="s">
        <v>3097</v>
      </c>
      <c r="C161" s="18" t="s">
        <v>3097</v>
      </c>
      <c r="D161" s="17" t="s">
        <v>3097</v>
      </c>
      <c r="E161" s="19" t="s">
        <v>3097</v>
      </c>
      <c r="F161" s="978"/>
      <c r="G161" s="20" t="s">
        <v>3097</v>
      </c>
      <c r="H161" s="18"/>
      <c r="I161" s="21" t="s">
        <v>3097</v>
      </c>
      <c r="J161" s="959" t="str">
        <f t="shared" si="14"/>
        <v/>
      </c>
    </row>
    <row r="162" spans="1:10" ht="12.75">
      <c r="A162" s="16" t="s">
        <v>3097</v>
      </c>
      <c r="B162" s="17" t="s">
        <v>3097</v>
      </c>
      <c r="C162" s="23" t="s">
        <v>460</v>
      </c>
      <c r="D162" s="17" t="s">
        <v>3097</v>
      </c>
      <c r="E162" s="19" t="s">
        <v>3097</v>
      </c>
      <c r="F162" s="978"/>
      <c r="G162" s="20" t="s">
        <v>3097</v>
      </c>
      <c r="H162" s="18"/>
      <c r="I162" s="21" t="s">
        <v>3097</v>
      </c>
      <c r="J162" s="959" t="str">
        <f t="shared" si="14"/>
        <v/>
      </c>
    </row>
    <row r="163" spans="1:10" ht="12.75">
      <c r="A163" s="16" t="s">
        <v>3097</v>
      </c>
      <c r="B163" s="17" t="s">
        <v>3097</v>
      </c>
      <c r="C163" s="40" t="s">
        <v>3097</v>
      </c>
      <c r="D163" s="17" t="s">
        <v>3097</v>
      </c>
      <c r="E163" s="19" t="s">
        <v>3097</v>
      </c>
      <c r="F163" s="978"/>
      <c r="G163" s="20" t="s">
        <v>3097</v>
      </c>
      <c r="H163" s="18" t="s">
        <v>3097</v>
      </c>
      <c r="I163" s="21" t="s">
        <v>3097</v>
      </c>
      <c r="J163" s="959" t="str">
        <f t="shared" si="14"/>
        <v/>
      </c>
    </row>
    <row r="164" spans="1:10" ht="12.75">
      <c r="A164" s="16" t="s">
        <v>3097</v>
      </c>
      <c r="B164" s="17" t="s">
        <v>3097</v>
      </c>
      <c r="C164" s="18" t="s">
        <v>461</v>
      </c>
      <c r="D164" s="17" t="s">
        <v>1627</v>
      </c>
      <c r="E164" s="19">
        <v>1</v>
      </c>
      <c r="F164" s="978"/>
      <c r="G164" s="20">
        <f aca="true" t="shared" si="15" ref="G164:G173">E164*F164</f>
        <v>0</v>
      </c>
      <c r="H164" s="18" t="s">
        <v>457</v>
      </c>
      <c r="I164" s="21" t="s">
        <v>3097</v>
      </c>
      <c r="J164" s="959" t="str">
        <f t="shared" si="14"/>
        <v>CHYBNÁ CENA</v>
      </c>
    </row>
    <row r="165" spans="1:10" ht="12.75">
      <c r="A165" s="16" t="s">
        <v>3097</v>
      </c>
      <c r="B165" s="17" t="s">
        <v>3097</v>
      </c>
      <c r="C165" s="40" t="s">
        <v>462</v>
      </c>
      <c r="D165" s="17" t="s">
        <v>1627</v>
      </c>
      <c r="E165" s="19">
        <v>1</v>
      </c>
      <c r="F165" s="978"/>
      <c r="G165" s="20">
        <f t="shared" si="15"/>
        <v>0</v>
      </c>
      <c r="H165" s="18" t="s">
        <v>457</v>
      </c>
      <c r="I165" s="21" t="s">
        <v>3097</v>
      </c>
      <c r="J165" s="959" t="str">
        <f t="shared" si="14"/>
        <v>CHYBNÁ CENA</v>
      </c>
    </row>
    <row r="166" spans="1:10" ht="12.75">
      <c r="A166" s="16" t="s">
        <v>3097</v>
      </c>
      <c r="B166" s="17" t="s">
        <v>3097</v>
      </c>
      <c r="C166" s="40" t="s">
        <v>4699</v>
      </c>
      <c r="D166" s="17" t="s">
        <v>1627</v>
      </c>
      <c r="E166" s="19">
        <v>1</v>
      </c>
      <c r="F166" s="978"/>
      <c r="G166" s="20">
        <f t="shared" si="15"/>
        <v>0</v>
      </c>
      <c r="H166" s="18" t="s">
        <v>457</v>
      </c>
      <c r="I166" s="21" t="s">
        <v>3097</v>
      </c>
      <c r="J166" s="959" t="str">
        <f t="shared" si="14"/>
        <v>CHYBNÁ CENA</v>
      </c>
    </row>
    <row r="167" spans="1:10" ht="38.25">
      <c r="A167" s="16" t="s">
        <v>3097</v>
      </c>
      <c r="B167" s="17" t="s">
        <v>3097</v>
      </c>
      <c r="C167" s="44" t="s">
        <v>1829</v>
      </c>
      <c r="D167" s="17" t="s">
        <v>1627</v>
      </c>
      <c r="E167" s="19">
        <v>1</v>
      </c>
      <c r="F167" s="978"/>
      <c r="G167" s="20">
        <f t="shared" si="15"/>
        <v>0</v>
      </c>
      <c r="H167" s="18" t="s">
        <v>464</v>
      </c>
      <c r="I167" s="21" t="s">
        <v>3097</v>
      </c>
      <c r="J167" s="959" t="str">
        <f t="shared" si="14"/>
        <v>CHYBNÁ CENA</v>
      </c>
    </row>
    <row r="168" spans="1:10" ht="25.5">
      <c r="A168" s="16" t="s">
        <v>3097</v>
      </c>
      <c r="B168" s="17" t="s">
        <v>3097</v>
      </c>
      <c r="C168" s="45" t="s">
        <v>3605</v>
      </c>
      <c r="D168" s="17" t="s">
        <v>1627</v>
      </c>
      <c r="E168" s="19">
        <v>1</v>
      </c>
      <c r="F168" s="978"/>
      <c r="G168" s="20">
        <f t="shared" si="15"/>
        <v>0</v>
      </c>
      <c r="H168" s="18" t="s">
        <v>467</v>
      </c>
      <c r="I168" s="21" t="s">
        <v>3097</v>
      </c>
      <c r="J168" s="959" t="str">
        <f t="shared" si="14"/>
        <v>CHYBNÁ CENA</v>
      </c>
    </row>
    <row r="169" spans="1:10" ht="39" customHeight="1">
      <c r="A169" s="16" t="s">
        <v>3097</v>
      </c>
      <c r="B169" s="17" t="s">
        <v>3097</v>
      </c>
      <c r="C169" s="29" t="s">
        <v>463</v>
      </c>
      <c r="D169" s="17" t="s">
        <v>2637</v>
      </c>
      <c r="E169" s="19">
        <v>3</v>
      </c>
      <c r="F169" s="978"/>
      <c r="G169" s="20">
        <f t="shared" si="15"/>
        <v>0</v>
      </c>
      <c r="H169" s="18" t="s">
        <v>465</v>
      </c>
      <c r="I169" s="21" t="s">
        <v>3097</v>
      </c>
      <c r="J169" s="959" t="str">
        <f t="shared" si="14"/>
        <v>CHYBNÁ CENA</v>
      </c>
    </row>
    <row r="170" spans="1:10" ht="52.5" customHeight="1">
      <c r="A170" s="16" t="s">
        <v>3097</v>
      </c>
      <c r="B170" s="17" t="s">
        <v>3097</v>
      </c>
      <c r="C170" s="27" t="s">
        <v>466</v>
      </c>
      <c r="D170" s="17" t="s">
        <v>1627</v>
      </c>
      <c r="E170" s="19">
        <v>1</v>
      </c>
      <c r="F170" s="978"/>
      <c r="G170" s="20">
        <f t="shared" si="15"/>
        <v>0</v>
      </c>
      <c r="H170" s="18" t="s">
        <v>467</v>
      </c>
      <c r="I170" s="21" t="s">
        <v>3097</v>
      </c>
      <c r="J170" s="959" t="str">
        <f t="shared" si="14"/>
        <v>CHYBNÁ CENA</v>
      </c>
    </row>
    <row r="171" spans="1:10" ht="13.5" customHeight="1">
      <c r="A171" s="16" t="s">
        <v>3097</v>
      </c>
      <c r="B171" s="17" t="s">
        <v>3097</v>
      </c>
      <c r="C171" s="27" t="s">
        <v>468</v>
      </c>
      <c r="D171" s="17" t="s">
        <v>1627</v>
      </c>
      <c r="E171" s="19">
        <v>1</v>
      </c>
      <c r="F171" s="978"/>
      <c r="G171" s="20">
        <f t="shared" si="15"/>
        <v>0</v>
      </c>
      <c r="H171" s="18" t="s">
        <v>467</v>
      </c>
      <c r="I171" s="21" t="s">
        <v>3097</v>
      </c>
      <c r="J171" s="959" t="str">
        <f t="shared" si="14"/>
        <v>CHYBNÁ CENA</v>
      </c>
    </row>
    <row r="172" spans="1:10" ht="66" customHeight="1">
      <c r="A172" s="16" t="s">
        <v>3097</v>
      </c>
      <c r="B172" s="17" t="s">
        <v>3097</v>
      </c>
      <c r="C172" s="53" t="s">
        <v>1823</v>
      </c>
      <c r="D172" s="17" t="s">
        <v>1824</v>
      </c>
      <c r="E172" s="19">
        <v>1</v>
      </c>
      <c r="F172" s="978"/>
      <c r="G172" s="20">
        <f t="shared" si="15"/>
        <v>0</v>
      </c>
      <c r="H172" s="18" t="s">
        <v>4705</v>
      </c>
      <c r="I172" s="21" t="s">
        <v>3097</v>
      </c>
      <c r="J172" s="959" t="str">
        <f t="shared" si="14"/>
        <v>CHYBNÁ CENA</v>
      </c>
    </row>
    <row r="173" spans="1:10" ht="64.5" customHeight="1">
      <c r="A173" s="16" t="s">
        <v>3097</v>
      </c>
      <c r="B173" s="17" t="s">
        <v>3097</v>
      </c>
      <c r="C173" s="55" t="s">
        <v>1825</v>
      </c>
      <c r="D173" s="17" t="s">
        <v>1826</v>
      </c>
      <c r="E173" s="19">
        <v>100</v>
      </c>
      <c r="F173" s="978"/>
      <c r="G173" s="20">
        <f t="shared" si="15"/>
        <v>0</v>
      </c>
      <c r="H173" s="18" t="s">
        <v>4705</v>
      </c>
      <c r="I173" s="21" t="s">
        <v>3097</v>
      </c>
      <c r="J173" s="959" t="str">
        <f t="shared" si="14"/>
        <v>CHYBNÁ CENA</v>
      </c>
    </row>
    <row r="174" spans="1:10" ht="25.5" customHeight="1">
      <c r="A174" s="16" t="s">
        <v>3097</v>
      </c>
      <c r="B174" s="17" t="s">
        <v>3097</v>
      </c>
      <c r="C174" s="54" t="s">
        <v>3097</v>
      </c>
      <c r="D174" s="17" t="s">
        <v>3097</v>
      </c>
      <c r="E174" s="19" t="s">
        <v>3097</v>
      </c>
      <c r="F174" s="978"/>
      <c r="G174" s="20" t="s">
        <v>3097</v>
      </c>
      <c r="H174" s="18" t="s">
        <v>3097</v>
      </c>
      <c r="I174" s="21" t="s">
        <v>3097</v>
      </c>
      <c r="J174" s="959" t="str">
        <f t="shared" si="14"/>
        <v/>
      </c>
    </row>
    <row r="175" spans="1:9" s="263" customFormat="1" ht="13.5" thickBot="1">
      <c r="A175" s="395"/>
      <c r="B175" s="396"/>
      <c r="C175" s="397" t="s">
        <v>1830</v>
      </c>
      <c r="D175" s="395"/>
      <c r="E175" s="399"/>
      <c r="F175" s="400"/>
      <c r="G175" s="419">
        <f>SUM(G6:G173)</f>
        <v>0</v>
      </c>
      <c r="H175" s="398"/>
      <c r="I175" s="398"/>
    </row>
    <row r="176" spans="1:9" ht="13.5" thickBot="1">
      <c r="A176" s="1401" t="s">
        <v>4769</v>
      </c>
      <c r="B176" s="1402"/>
      <c r="C176" s="1402"/>
      <c r="D176" s="1402"/>
      <c r="E176" s="1402"/>
      <c r="F176" s="1402"/>
      <c r="G176" s="1402"/>
      <c r="H176" s="1402"/>
      <c r="I176" s="1403"/>
    </row>
    <row r="179" spans="6:7" ht="12.75">
      <c r="F179" s="960" t="s">
        <v>4265</v>
      </c>
      <c r="G179" s="961">
        <f>COUNTIF(G6:G174,"&lt;=0")</f>
        <v>139</v>
      </c>
    </row>
  </sheetData>
  <sheetProtection algorithmName="SHA-512" hashValue="LVI02IWuh/rSpMmMMjsFsz46BxQu4o+iREXFTVn+lXM9VLvQpK0EDcDoHcuPFJEs/v3z5nNnO2UusgPrGLo/3A==" saltValue="+mXnWZybyRhq0az8YTbmqw==" spinCount="100000" sheet="1" objects="1" scenarios="1" selectLockedCells="1"/>
  <mergeCells count="13">
    <mergeCell ref="A1:B1"/>
    <mergeCell ref="C1:I1"/>
    <mergeCell ref="A2:B2"/>
    <mergeCell ref="C2:F2"/>
    <mergeCell ref="A176:I176"/>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90" zoomScaleNormal="90" workbookViewId="0" topLeftCell="A13">
      <selection activeCell="F7" sqref="F7"/>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0.875" style="0" customWidth="1"/>
  </cols>
  <sheetData>
    <row r="1" spans="1:12" ht="31.5" customHeight="1" thickBot="1">
      <c r="A1" s="1418" t="s">
        <v>3095</v>
      </c>
      <c r="B1" s="1419"/>
      <c r="C1" s="1420" t="s">
        <v>3487</v>
      </c>
      <c r="D1" s="1421"/>
      <c r="E1" s="1421"/>
      <c r="F1" s="1421"/>
      <c r="G1" s="1422"/>
      <c r="H1" s="1422"/>
      <c r="I1" s="1422"/>
      <c r="K1" s="8"/>
      <c r="L1" s="8"/>
    </row>
    <row r="2" spans="1:12" ht="30" customHeight="1" thickBot="1">
      <c r="A2" s="1423" t="s">
        <v>3096</v>
      </c>
      <c r="B2" s="1424"/>
      <c r="C2" s="1420" t="s">
        <v>701</v>
      </c>
      <c r="D2" s="1421"/>
      <c r="E2" s="1421"/>
      <c r="F2" s="1421"/>
      <c r="G2" s="2" t="s">
        <v>3098</v>
      </c>
      <c r="H2" s="900"/>
      <c r="I2" s="3" t="s">
        <v>1678</v>
      </c>
      <c r="K2" s="8"/>
      <c r="L2" s="8"/>
    </row>
    <row r="3" spans="1:12" ht="16.5" customHeight="1" thickBot="1">
      <c r="A3" s="1428" t="s">
        <v>3099</v>
      </c>
      <c r="B3" s="1421"/>
      <c r="C3" s="1421"/>
      <c r="D3" s="1421"/>
      <c r="E3" s="1421"/>
      <c r="F3" s="1421"/>
      <c r="G3" s="1421"/>
      <c r="H3" s="1421"/>
      <c r="I3" s="1429"/>
      <c r="K3" s="8"/>
      <c r="L3" s="8"/>
    </row>
    <row r="4" spans="1:12" ht="25.5" customHeight="1">
      <c r="A4" s="1411" t="s">
        <v>3100</v>
      </c>
      <c r="B4" s="206" t="s">
        <v>3101</v>
      </c>
      <c r="C4" s="1413" t="s">
        <v>3102</v>
      </c>
      <c r="D4" s="1409" t="s">
        <v>3103</v>
      </c>
      <c r="E4" s="1409" t="s">
        <v>3104</v>
      </c>
      <c r="F4" s="1416" t="s">
        <v>3105</v>
      </c>
      <c r="G4" s="1417"/>
      <c r="H4" s="1409" t="s">
        <v>2634</v>
      </c>
      <c r="I4" s="1407" t="s">
        <v>3106</v>
      </c>
      <c r="K4" s="8"/>
      <c r="L4" s="8"/>
    </row>
    <row r="5" spans="1:12" ht="29.85" customHeight="1" thickBot="1">
      <c r="A5" s="1412"/>
      <c r="B5" s="4" t="s">
        <v>3107</v>
      </c>
      <c r="C5" s="1414"/>
      <c r="D5" s="1415"/>
      <c r="E5" s="1415"/>
      <c r="F5" s="5" t="s">
        <v>3108</v>
      </c>
      <c r="G5" s="712" t="s">
        <v>411</v>
      </c>
      <c r="H5" s="1410"/>
      <c r="I5" s="1408"/>
      <c r="J5" s="962" t="s">
        <v>4154</v>
      </c>
      <c r="K5" s="8"/>
      <c r="L5" s="8"/>
    </row>
    <row r="6" spans="1:10" ht="12.75">
      <c r="A6" s="11" t="s">
        <v>3097</v>
      </c>
      <c r="B6" s="12" t="s">
        <v>3097</v>
      </c>
      <c r="C6" s="204" t="s">
        <v>3097</v>
      </c>
      <c r="D6" s="12"/>
      <c r="E6" s="13"/>
      <c r="F6" s="14"/>
      <c r="G6" s="14"/>
      <c r="H6" s="204"/>
      <c r="I6" s="15" t="s">
        <v>3097</v>
      </c>
      <c r="J6" s="959" t="str">
        <f aca="true" t="shared" si="0" ref="J6:J37">IF((ISBLANK(D6)),"",IF(G6&lt;=0,"CHYBNÁ CENA",""))</f>
        <v/>
      </c>
    </row>
    <row r="7" spans="6:10" ht="12.75">
      <c r="F7" s="992"/>
      <c r="J7" s="959" t="str">
        <f t="shared" si="0"/>
        <v/>
      </c>
    </row>
    <row r="8" spans="1:14" s="108" customFormat="1" ht="27.75" customHeight="1">
      <c r="A8" s="361" t="s">
        <v>3801</v>
      </c>
      <c r="B8" s="362" t="s">
        <v>702</v>
      </c>
      <c r="C8" s="364" t="s">
        <v>703</v>
      </c>
      <c r="D8" s="390" t="s">
        <v>2637</v>
      </c>
      <c r="E8" s="366">
        <v>6</v>
      </c>
      <c r="F8" s="948"/>
      <c r="G8" s="391">
        <f>E8*F8</f>
        <v>0</v>
      </c>
      <c r="H8" s="364"/>
      <c r="I8" s="390"/>
      <c r="J8" s="959" t="str">
        <f t="shared" si="0"/>
        <v>CHYBNÁ CENA</v>
      </c>
      <c r="K8" s="337"/>
      <c r="L8" s="389"/>
      <c r="M8" s="389"/>
      <c r="N8" s="389"/>
    </row>
    <row r="9" spans="1:14" s="108" customFormat="1" ht="27" customHeight="1">
      <c r="A9" s="361" t="s">
        <v>872</v>
      </c>
      <c r="B9" s="362" t="s">
        <v>704</v>
      </c>
      <c r="C9" s="364" t="s">
        <v>705</v>
      </c>
      <c r="D9" s="390" t="s">
        <v>2637</v>
      </c>
      <c r="E9" s="366">
        <v>64</v>
      </c>
      <c r="F9" s="948"/>
      <c r="G9" s="391">
        <f aca="true" t="shared" si="1" ref="G9:G68">E9*F9</f>
        <v>0</v>
      </c>
      <c r="H9" s="364"/>
      <c r="I9" s="390"/>
      <c r="J9" s="959" t="str">
        <f t="shared" si="0"/>
        <v>CHYBNÁ CENA</v>
      </c>
      <c r="K9" s="337"/>
      <c r="L9" s="389"/>
      <c r="M9" s="389"/>
      <c r="N9" s="389"/>
    </row>
    <row r="10" spans="1:14" s="108" customFormat="1" ht="25.5" customHeight="1">
      <c r="A10" s="361" t="s">
        <v>115</v>
      </c>
      <c r="B10" s="362" t="s">
        <v>706</v>
      </c>
      <c r="C10" s="364" t="s">
        <v>1357</v>
      </c>
      <c r="D10" s="390" t="s">
        <v>2637</v>
      </c>
      <c r="E10" s="366">
        <v>4</v>
      </c>
      <c r="F10" s="948"/>
      <c r="G10" s="391">
        <f t="shared" si="1"/>
        <v>0</v>
      </c>
      <c r="H10" s="364"/>
      <c r="I10" s="390"/>
      <c r="J10" s="959" t="str">
        <f t="shared" si="0"/>
        <v>CHYBNÁ CENA</v>
      </c>
      <c r="K10" s="337"/>
      <c r="L10" s="389"/>
      <c r="M10" s="389"/>
      <c r="N10" s="389"/>
    </row>
    <row r="11" spans="1:14" s="108" customFormat="1" ht="22.5">
      <c r="A11" s="361" t="s">
        <v>426</v>
      </c>
      <c r="B11" s="362" t="s">
        <v>1358</v>
      </c>
      <c r="C11" s="364" t="s">
        <v>1359</v>
      </c>
      <c r="D11" s="390" t="s">
        <v>2637</v>
      </c>
      <c r="E11" s="366">
        <v>72</v>
      </c>
      <c r="F11" s="948"/>
      <c r="G11" s="391">
        <f t="shared" si="1"/>
        <v>0</v>
      </c>
      <c r="H11" s="364"/>
      <c r="I11" s="390"/>
      <c r="J11" s="959" t="str">
        <f t="shared" si="0"/>
        <v>CHYBNÁ CENA</v>
      </c>
      <c r="K11" s="337"/>
      <c r="L11" s="389"/>
      <c r="M11" s="389"/>
      <c r="N11" s="389"/>
    </row>
    <row r="12" spans="1:14" s="108" customFormat="1" ht="12.75">
      <c r="A12" s="361" t="s">
        <v>2298</v>
      </c>
      <c r="B12" s="362" t="s">
        <v>1360</v>
      </c>
      <c r="C12" s="364" t="s">
        <v>1361</v>
      </c>
      <c r="D12" s="390" t="s">
        <v>2637</v>
      </c>
      <c r="E12" s="366">
        <v>13</v>
      </c>
      <c r="F12" s="948"/>
      <c r="G12" s="391">
        <f t="shared" si="1"/>
        <v>0</v>
      </c>
      <c r="H12" s="364"/>
      <c r="I12" s="390"/>
      <c r="J12" s="959" t="str">
        <f t="shared" si="0"/>
        <v>CHYBNÁ CENA</v>
      </c>
      <c r="K12" s="337"/>
      <c r="L12" s="389"/>
      <c r="M12" s="389"/>
      <c r="N12" s="389"/>
    </row>
    <row r="13" spans="1:14" s="108" customFormat="1" ht="12.75">
      <c r="A13" s="361" t="s">
        <v>3441</v>
      </c>
      <c r="B13" s="362" t="s">
        <v>1362</v>
      </c>
      <c r="C13" s="364" t="s">
        <v>1363</v>
      </c>
      <c r="D13" s="390" t="s">
        <v>2637</v>
      </c>
      <c r="E13" s="366">
        <v>90</v>
      </c>
      <c r="F13" s="948"/>
      <c r="G13" s="391">
        <f t="shared" si="1"/>
        <v>0</v>
      </c>
      <c r="H13" s="364"/>
      <c r="I13" s="390"/>
      <c r="J13" s="959" t="str">
        <f t="shared" si="0"/>
        <v>CHYBNÁ CENA</v>
      </c>
      <c r="K13" s="337"/>
      <c r="L13" s="389"/>
      <c r="M13" s="389"/>
      <c r="N13" s="389"/>
    </row>
    <row r="14" spans="1:14" s="108" customFormat="1" ht="12.75">
      <c r="A14" s="361" t="s">
        <v>3442</v>
      </c>
      <c r="B14" s="362" t="s">
        <v>1364</v>
      </c>
      <c r="C14" s="364" t="s">
        <v>1365</v>
      </c>
      <c r="D14" s="390" t="s">
        <v>2637</v>
      </c>
      <c r="E14" s="366">
        <v>24</v>
      </c>
      <c r="F14" s="948"/>
      <c r="G14" s="391">
        <f t="shared" si="1"/>
        <v>0</v>
      </c>
      <c r="H14" s="364"/>
      <c r="I14" s="390"/>
      <c r="J14" s="959" t="str">
        <f t="shared" si="0"/>
        <v>CHYBNÁ CENA</v>
      </c>
      <c r="K14" s="337"/>
      <c r="L14" s="389"/>
      <c r="M14" s="389"/>
      <c r="N14" s="389"/>
    </row>
    <row r="15" spans="1:14" s="108" customFormat="1" ht="22.5">
      <c r="A15" s="361" t="s">
        <v>1366</v>
      </c>
      <c r="B15" s="362" t="s">
        <v>1367</v>
      </c>
      <c r="C15" s="364" t="s">
        <v>1368</v>
      </c>
      <c r="D15" s="390" t="s">
        <v>2637</v>
      </c>
      <c r="E15" s="366">
        <v>10</v>
      </c>
      <c r="F15" s="948"/>
      <c r="G15" s="391">
        <f t="shared" si="1"/>
        <v>0</v>
      </c>
      <c r="H15" s="364"/>
      <c r="I15" s="390"/>
      <c r="J15" s="959" t="str">
        <f t="shared" si="0"/>
        <v>CHYBNÁ CENA</v>
      </c>
      <c r="K15" s="337"/>
      <c r="L15" s="389"/>
      <c r="M15" s="389"/>
      <c r="N15" s="389"/>
    </row>
    <row r="16" spans="1:14" s="108" customFormat="1" ht="12.75">
      <c r="A16" s="361" t="s">
        <v>1369</v>
      </c>
      <c r="B16" s="362" t="s">
        <v>1370</v>
      </c>
      <c r="C16" s="364" t="s">
        <v>1371</v>
      </c>
      <c r="D16" s="390" t="s">
        <v>2637</v>
      </c>
      <c r="E16" s="366">
        <v>4</v>
      </c>
      <c r="F16" s="948"/>
      <c r="G16" s="391">
        <f t="shared" si="1"/>
        <v>0</v>
      </c>
      <c r="H16" s="364"/>
      <c r="I16" s="390"/>
      <c r="J16" s="959" t="str">
        <f t="shared" si="0"/>
        <v>CHYBNÁ CENA</v>
      </c>
      <c r="K16" s="337"/>
      <c r="L16" s="389"/>
      <c r="M16" s="389"/>
      <c r="N16" s="389"/>
    </row>
    <row r="17" spans="1:14" s="108" customFormat="1" ht="22.5">
      <c r="A17" s="361" t="s">
        <v>1372</v>
      </c>
      <c r="B17" s="362" t="s">
        <v>1373</v>
      </c>
      <c r="C17" s="364" t="s">
        <v>1374</v>
      </c>
      <c r="D17" s="390" t="s">
        <v>2637</v>
      </c>
      <c r="E17" s="366">
        <v>3</v>
      </c>
      <c r="F17" s="948"/>
      <c r="G17" s="391">
        <f t="shared" si="1"/>
        <v>0</v>
      </c>
      <c r="H17" s="364"/>
      <c r="I17" s="390"/>
      <c r="J17" s="959" t="str">
        <f t="shared" si="0"/>
        <v>CHYBNÁ CENA</v>
      </c>
      <c r="K17" s="337"/>
      <c r="L17" s="389"/>
      <c r="M17" s="389"/>
      <c r="N17" s="389"/>
    </row>
    <row r="18" spans="1:14" s="108" customFormat="1" ht="22.5">
      <c r="A18" s="361" t="s">
        <v>1375</v>
      </c>
      <c r="B18" s="362" t="s">
        <v>1376</v>
      </c>
      <c r="C18" s="364" t="s">
        <v>1377</v>
      </c>
      <c r="D18" s="390" t="s">
        <v>2637</v>
      </c>
      <c r="E18" s="366">
        <v>493</v>
      </c>
      <c r="F18" s="948"/>
      <c r="G18" s="391">
        <f t="shared" si="1"/>
        <v>0</v>
      </c>
      <c r="H18" s="364"/>
      <c r="I18" s="390"/>
      <c r="J18" s="959" t="str">
        <f t="shared" si="0"/>
        <v>CHYBNÁ CENA</v>
      </c>
      <c r="K18" s="337"/>
      <c r="L18" s="389"/>
      <c r="M18" s="389"/>
      <c r="N18" s="389"/>
    </row>
    <row r="19" spans="1:14" s="108" customFormat="1" ht="22.5">
      <c r="A19" s="361" t="s">
        <v>1378</v>
      </c>
      <c r="B19" s="362" t="s">
        <v>1379</v>
      </c>
      <c r="C19" s="364" t="s">
        <v>1380</v>
      </c>
      <c r="D19" s="390" t="s">
        <v>2637</v>
      </c>
      <c r="E19" s="366">
        <v>103</v>
      </c>
      <c r="F19" s="948"/>
      <c r="G19" s="391">
        <f t="shared" si="1"/>
        <v>0</v>
      </c>
      <c r="H19" s="364"/>
      <c r="I19" s="390"/>
      <c r="J19" s="959" t="str">
        <f t="shared" si="0"/>
        <v>CHYBNÁ CENA</v>
      </c>
      <c r="K19" s="337"/>
      <c r="L19" s="389"/>
      <c r="M19" s="389"/>
      <c r="N19" s="389"/>
    </row>
    <row r="20" spans="1:14" s="108" customFormat="1" ht="22.5">
      <c r="A20" s="361" t="s">
        <v>1381</v>
      </c>
      <c r="B20" s="362" t="s">
        <v>1382</v>
      </c>
      <c r="C20" s="364" t="s">
        <v>1383</v>
      </c>
      <c r="D20" s="390" t="s">
        <v>2637</v>
      </c>
      <c r="E20" s="366">
        <f>3-1</f>
        <v>2</v>
      </c>
      <c r="F20" s="948"/>
      <c r="G20" s="391">
        <f t="shared" si="1"/>
        <v>0</v>
      </c>
      <c r="H20" s="364"/>
      <c r="I20" s="390"/>
      <c r="J20" s="959" t="str">
        <f t="shared" si="0"/>
        <v>CHYBNÁ CENA</v>
      </c>
      <c r="K20" s="337"/>
      <c r="L20" s="389"/>
      <c r="M20" s="389"/>
      <c r="N20" s="389"/>
    </row>
    <row r="21" spans="1:14" s="108" customFormat="1" ht="12.75">
      <c r="A21" s="361" t="s">
        <v>1384</v>
      </c>
      <c r="B21" s="362" t="s">
        <v>1385</v>
      </c>
      <c r="C21" s="364" t="s">
        <v>1386</v>
      </c>
      <c r="D21" s="390" t="s">
        <v>2637</v>
      </c>
      <c r="E21" s="366">
        <v>24</v>
      </c>
      <c r="F21" s="948"/>
      <c r="G21" s="391">
        <f t="shared" si="1"/>
        <v>0</v>
      </c>
      <c r="H21" s="364"/>
      <c r="I21" s="390"/>
      <c r="J21" s="959" t="str">
        <f t="shared" si="0"/>
        <v>CHYBNÁ CENA</v>
      </c>
      <c r="K21" s="337"/>
      <c r="L21" s="389"/>
      <c r="M21" s="389"/>
      <c r="N21" s="389"/>
    </row>
    <row r="22" spans="1:14" s="108" customFormat="1" ht="12.75">
      <c r="A22" s="361" t="s">
        <v>1387</v>
      </c>
      <c r="B22" s="362" t="s">
        <v>1388</v>
      </c>
      <c r="C22" s="364" t="s">
        <v>1389</v>
      </c>
      <c r="D22" s="390" t="s">
        <v>2637</v>
      </c>
      <c r="E22" s="366">
        <v>6</v>
      </c>
      <c r="F22" s="948"/>
      <c r="G22" s="391">
        <f t="shared" si="1"/>
        <v>0</v>
      </c>
      <c r="H22" s="364"/>
      <c r="I22" s="390"/>
      <c r="J22" s="959" t="str">
        <f t="shared" si="0"/>
        <v>CHYBNÁ CENA</v>
      </c>
      <c r="K22" s="337"/>
      <c r="L22" s="389"/>
      <c r="M22" s="389"/>
      <c r="N22" s="389"/>
    </row>
    <row r="23" spans="1:14" s="108" customFormat="1" ht="22.5">
      <c r="A23" s="361" t="s">
        <v>1390</v>
      </c>
      <c r="B23" s="362" t="s">
        <v>1514</v>
      </c>
      <c r="C23" s="364" t="s">
        <v>1515</v>
      </c>
      <c r="D23" s="390" t="s">
        <v>2637</v>
      </c>
      <c r="E23" s="366">
        <v>1</v>
      </c>
      <c r="F23" s="948"/>
      <c r="G23" s="391">
        <f t="shared" si="1"/>
        <v>0</v>
      </c>
      <c r="H23" s="364"/>
      <c r="I23" s="390"/>
      <c r="J23" s="959" t="str">
        <f t="shared" si="0"/>
        <v>CHYBNÁ CENA</v>
      </c>
      <c r="K23" s="337"/>
      <c r="L23" s="389"/>
      <c r="M23" s="389"/>
      <c r="N23" s="389"/>
    </row>
    <row r="24" spans="1:14" s="108" customFormat="1" ht="22.5">
      <c r="A24" s="361" t="s">
        <v>1516</v>
      </c>
      <c r="B24" s="362" t="s">
        <v>1517</v>
      </c>
      <c r="C24" s="364" t="s">
        <v>1518</v>
      </c>
      <c r="D24" s="390" t="s">
        <v>2637</v>
      </c>
      <c r="E24" s="366">
        <v>1</v>
      </c>
      <c r="F24" s="948"/>
      <c r="G24" s="391">
        <f t="shared" si="1"/>
        <v>0</v>
      </c>
      <c r="H24" s="364"/>
      <c r="I24" s="390"/>
      <c r="J24" s="959" t="str">
        <f t="shared" si="0"/>
        <v>CHYBNÁ CENA</v>
      </c>
      <c r="K24" s="337"/>
      <c r="L24" s="389"/>
      <c r="M24" s="389"/>
      <c r="N24" s="389"/>
    </row>
    <row r="25" spans="1:14" s="108" customFormat="1" ht="22.5">
      <c r="A25" s="361" t="s">
        <v>1519</v>
      </c>
      <c r="B25" s="362" t="s">
        <v>1520</v>
      </c>
      <c r="C25" s="364" t="s">
        <v>1521</v>
      </c>
      <c r="D25" s="390" t="s">
        <v>2637</v>
      </c>
      <c r="E25" s="366">
        <v>4</v>
      </c>
      <c r="F25" s="948"/>
      <c r="G25" s="391">
        <f t="shared" si="1"/>
        <v>0</v>
      </c>
      <c r="H25" s="364"/>
      <c r="I25" s="390"/>
      <c r="J25" s="959" t="str">
        <f t="shared" si="0"/>
        <v>CHYBNÁ CENA</v>
      </c>
      <c r="K25" s="337"/>
      <c r="L25" s="389"/>
      <c r="M25" s="389"/>
      <c r="N25" s="389"/>
    </row>
    <row r="26" spans="1:14" s="108" customFormat="1" ht="22.5">
      <c r="A26" s="361" t="s">
        <v>1522</v>
      </c>
      <c r="B26" s="362" t="s">
        <v>1523</v>
      </c>
      <c r="C26" s="364" t="s">
        <v>1524</v>
      </c>
      <c r="D26" s="390" t="s">
        <v>2637</v>
      </c>
      <c r="E26" s="366">
        <v>1</v>
      </c>
      <c r="F26" s="948"/>
      <c r="G26" s="391">
        <f t="shared" si="1"/>
        <v>0</v>
      </c>
      <c r="H26" s="364"/>
      <c r="I26" s="390"/>
      <c r="J26" s="959" t="str">
        <f t="shared" si="0"/>
        <v>CHYBNÁ CENA</v>
      </c>
      <c r="K26" s="337"/>
      <c r="L26" s="389"/>
      <c r="M26" s="389"/>
      <c r="N26" s="389"/>
    </row>
    <row r="27" spans="1:14" s="108" customFormat="1" ht="22.5">
      <c r="A27" s="361" t="s">
        <v>1525</v>
      </c>
      <c r="B27" s="362" t="s">
        <v>1526</v>
      </c>
      <c r="C27" s="364" t="s">
        <v>1527</v>
      </c>
      <c r="D27" s="390" t="s">
        <v>2637</v>
      </c>
      <c r="E27" s="366">
        <v>1</v>
      </c>
      <c r="F27" s="948"/>
      <c r="G27" s="391">
        <f t="shared" si="1"/>
        <v>0</v>
      </c>
      <c r="H27" s="364"/>
      <c r="I27" s="390"/>
      <c r="J27" s="959" t="str">
        <f t="shared" si="0"/>
        <v>CHYBNÁ CENA</v>
      </c>
      <c r="K27" s="337"/>
      <c r="L27" s="389"/>
      <c r="M27" s="389"/>
      <c r="N27" s="389"/>
    </row>
    <row r="28" spans="1:14" s="108" customFormat="1" ht="22.5">
      <c r="A28" s="361" t="s">
        <v>1528</v>
      </c>
      <c r="B28" s="362" t="s">
        <v>1404</v>
      </c>
      <c r="C28" s="364" t="s">
        <v>1405</v>
      </c>
      <c r="D28" s="390" t="s">
        <v>2637</v>
      </c>
      <c r="E28" s="366">
        <v>2</v>
      </c>
      <c r="F28" s="948"/>
      <c r="G28" s="391">
        <f t="shared" si="1"/>
        <v>0</v>
      </c>
      <c r="H28" s="364"/>
      <c r="I28" s="390"/>
      <c r="J28" s="959" t="str">
        <f t="shared" si="0"/>
        <v>CHYBNÁ CENA</v>
      </c>
      <c r="K28" s="337"/>
      <c r="L28" s="389"/>
      <c r="M28" s="389"/>
      <c r="N28" s="389"/>
    </row>
    <row r="29" spans="1:14" s="108" customFormat="1" ht="22.5">
      <c r="A29" s="361" t="s">
        <v>3842</v>
      </c>
      <c r="B29" s="362" t="s">
        <v>1406</v>
      </c>
      <c r="C29" s="364" t="s">
        <v>1407</v>
      </c>
      <c r="D29" s="390" t="s">
        <v>2637</v>
      </c>
      <c r="E29" s="366">
        <v>35</v>
      </c>
      <c r="F29" s="948"/>
      <c r="G29" s="391">
        <f t="shared" si="1"/>
        <v>0</v>
      </c>
      <c r="H29" s="364"/>
      <c r="I29" s="390"/>
      <c r="J29" s="959" t="str">
        <f t="shared" si="0"/>
        <v>CHYBNÁ CENA</v>
      </c>
      <c r="K29" s="337"/>
      <c r="L29" s="389"/>
      <c r="M29" s="389"/>
      <c r="N29" s="389"/>
    </row>
    <row r="30" spans="1:14" s="108" customFormat="1" ht="22.5">
      <c r="A30" s="361" t="s">
        <v>1408</v>
      </c>
      <c r="B30" s="362" t="s">
        <v>1409</v>
      </c>
      <c r="C30" s="364" t="s">
        <v>1410</v>
      </c>
      <c r="D30" s="390" t="s">
        <v>2637</v>
      </c>
      <c r="E30" s="366">
        <v>2</v>
      </c>
      <c r="F30" s="948"/>
      <c r="G30" s="391">
        <f t="shared" si="1"/>
        <v>0</v>
      </c>
      <c r="H30" s="364"/>
      <c r="I30" s="390"/>
      <c r="J30" s="959" t="str">
        <f t="shared" si="0"/>
        <v>CHYBNÁ CENA</v>
      </c>
      <c r="K30" s="337"/>
      <c r="L30" s="389"/>
      <c r="M30" s="389"/>
      <c r="N30" s="389"/>
    </row>
    <row r="31" spans="1:14" s="108" customFormat="1" ht="12.75">
      <c r="A31" s="361" t="s">
        <v>1411</v>
      </c>
      <c r="B31" s="362" t="s">
        <v>1412</v>
      </c>
      <c r="C31" s="364" t="s">
        <v>1413</v>
      </c>
      <c r="D31" s="390" t="s">
        <v>2637</v>
      </c>
      <c r="E31" s="366">
        <v>151</v>
      </c>
      <c r="F31" s="948"/>
      <c r="G31" s="391">
        <f t="shared" si="1"/>
        <v>0</v>
      </c>
      <c r="H31" s="364"/>
      <c r="I31" s="390"/>
      <c r="J31" s="959" t="str">
        <f t="shared" si="0"/>
        <v>CHYBNÁ CENA</v>
      </c>
      <c r="K31" s="337"/>
      <c r="L31" s="389"/>
      <c r="M31" s="389"/>
      <c r="N31" s="389"/>
    </row>
    <row r="32" spans="1:14" s="108" customFormat="1" ht="22.5">
      <c r="A32" s="361" t="s">
        <v>1414</v>
      </c>
      <c r="B32" s="362" t="s">
        <v>1415</v>
      </c>
      <c r="C32" s="364" t="s">
        <v>1416</v>
      </c>
      <c r="D32" s="390" t="s">
        <v>2637</v>
      </c>
      <c r="E32" s="366">
        <v>138</v>
      </c>
      <c r="F32" s="948"/>
      <c r="G32" s="391">
        <f t="shared" si="1"/>
        <v>0</v>
      </c>
      <c r="H32" s="364"/>
      <c r="I32" s="390"/>
      <c r="J32" s="959" t="str">
        <f t="shared" si="0"/>
        <v>CHYBNÁ CENA</v>
      </c>
      <c r="K32" s="337"/>
      <c r="L32" s="389"/>
      <c r="M32" s="389"/>
      <c r="N32" s="389"/>
    </row>
    <row r="33" spans="1:14" s="108" customFormat="1" ht="22.5">
      <c r="A33" s="361" t="s">
        <v>1417</v>
      </c>
      <c r="B33" s="362" t="s">
        <v>1418</v>
      </c>
      <c r="C33" s="364" t="s">
        <v>1419</v>
      </c>
      <c r="D33" s="390" t="s">
        <v>2637</v>
      </c>
      <c r="E33" s="366">
        <v>68</v>
      </c>
      <c r="F33" s="948"/>
      <c r="G33" s="391">
        <f t="shared" si="1"/>
        <v>0</v>
      </c>
      <c r="H33" s="364"/>
      <c r="I33" s="390"/>
      <c r="J33" s="959" t="str">
        <f t="shared" si="0"/>
        <v>CHYBNÁ CENA</v>
      </c>
      <c r="K33" s="337"/>
      <c r="L33" s="389"/>
      <c r="M33" s="389"/>
      <c r="N33" s="389"/>
    </row>
    <row r="34" spans="1:14" s="108" customFormat="1" ht="22.5">
      <c r="A34" s="361" t="s">
        <v>2449</v>
      </c>
      <c r="B34" s="362" t="s">
        <v>1420</v>
      </c>
      <c r="C34" s="364" t="s">
        <v>4047</v>
      </c>
      <c r="D34" s="390" t="s">
        <v>2637</v>
      </c>
      <c r="E34" s="366">
        <v>72</v>
      </c>
      <c r="F34" s="948"/>
      <c r="G34" s="391">
        <f t="shared" si="1"/>
        <v>0</v>
      </c>
      <c r="H34" s="364"/>
      <c r="I34" s="390"/>
      <c r="J34" s="959" t="str">
        <f t="shared" si="0"/>
        <v>CHYBNÁ CENA</v>
      </c>
      <c r="K34" s="337"/>
      <c r="L34" s="389"/>
      <c r="M34" s="389"/>
      <c r="N34" s="389"/>
    </row>
    <row r="35" spans="1:14" s="108" customFormat="1" ht="22.5">
      <c r="A35" s="361" t="s">
        <v>4048</v>
      </c>
      <c r="B35" s="362" t="s">
        <v>4049</v>
      </c>
      <c r="C35" s="364" t="s">
        <v>4050</v>
      </c>
      <c r="D35" s="390" t="s">
        <v>2637</v>
      </c>
      <c r="E35" s="366">
        <v>3</v>
      </c>
      <c r="F35" s="948"/>
      <c r="G35" s="391">
        <f t="shared" si="1"/>
        <v>0</v>
      </c>
      <c r="H35" s="364"/>
      <c r="I35" s="390"/>
      <c r="J35" s="959" t="str">
        <f t="shared" si="0"/>
        <v>CHYBNÁ CENA</v>
      </c>
      <c r="K35" s="337"/>
      <c r="L35" s="389"/>
      <c r="M35" s="389"/>
      <c r="N35" s="389"/>
    </row>
    <row r="36" spans="1:14" s="108" customFormat="1" ht="22.5">
      <c r="A36" s="361" t="s">
        <v>4051</v>
      </c>
      <c r="B36" s="362" t="s">
        <v>4052</v>
      </c>
      <c r="C36" s="364" t="s">
        <v>4053</v>
      </c>
      <c r="D36" s="390" t="s">
        <v>2637</v>
      </c>
      <c r="E36" s="366">
        <v>1</v>
      </c>
      <c r="F36" s="948"/>
      <c r="G36" s="391">
        <f t="shared" si="1"/>
        <v>0</v>
      </c>
      <c r="H36" s="364"/>
      <c r="I36" s="390"/>
      <c r="J36" s="959" t="str">
        <f t="shared" si="0"/>
        <v>CHYBNÁ CENA</v>
      </c>
      <c r="K36" s="337"/>
      <c r="L36" s="389"/>
      <c r="M36" s="389"/>
      <c r="N36" s="389"/>
    </row>
    <row r="37" spans="1:14" s="108" customFormat="1" ht="22.5">
      <c r="A37" s="361" t="s">
        <v>4054</v>
      </c>
      <c r="B37" s="362" t="s">
        <v>4055</v>
      </c>
      <c r="C37" s="364" t="s">
        <v>4056</v>
      </c>
      <c r="D37" s="390" t="s">
        <v>2637</v>
      </c>
      <c r="E37" s="366">
        <v>6</v>
      </c>
      <c r="F37" s="948"/>
      <c r="G37" s="391">
        <f t="shared" si="1"/>
        <v>0</v>
      </c>
      <c r="H37" s="364"/>
      <c r="I37" s="390"/>
      <c r="J37" s="959" t="str">
        <f t="shared" si="0"/>
        <v>CHYBNÁ CENA</v>
      </c>
      <c r="K37" s="337"/>
      <c r="L37" s="389"/>
      <c r="M37" s="389"/>
      <c r="N37" s="389"/>
    </row>
    <row r="38" spans="1:14" s="108" customFormat="1" ht="22.5">
      <c r="A38" s="361" t="s">
        <v>4057</v>
      </c>
      <c r="B38" s="362" t="s">
        <v>4058</v>
      </c>
      <c r="C38" s="364" t="s">
        <v>4059</v>
      </c>
      <c r="D38" s="390" t="s">
        <v>2637</v>
      </c>
      <c r="E38" s="366">
        <v>2</v>
      </c>
      <c r="F38" s="948"/>
      <c r="G38" s="391">
        <f t="shared" si="1"/>
        <v>0</v>
      </c>
      <c r="H38" s="364"/>
      <c r="I38" s="390"/>
      <c r="J38" s="959" t="str">
        <f aca="true" t="shared" si="2" ref="J38:J74">IF((ISBLANK(D38)),"",IF(G38&lt;=0,"CHYBNÁ CENA",""))</f>
        <v>CHYBNÁ CENA</v>
      </c>
      <c r="K38" s="337"/>
      <c r="L38" s="389"/>
      <c r="M38" s="389"/>
      <c r="N38" s="389"/>
    </row>
    <row r="39" spans="1:14" s="108" customFormat="1" ht="12.75">
      <c r="A39" s="361" t="s">
        <v>1443</v>
      </c>
      <c r="B39" s="362" t="s">
        <v>1444</v>
      </c>
      <c r="C39" s="364" t="s">
        <v>1445</v>
      </c>
      <c r="D39" s="390" t="s">
        <v>2637</v>
      </c>
      <c r="E39" s="366">
        <v>92</v>
      </c>
      <c r="F39" s="948"/>
      <c r="G39" s="391">
        <f t="shared" si="1"/>
        <v>0</v>
      </c>
      <c r="H39" s="364"/>
      <c r="I39" s="390"/>
      <c r="J39" s="959" t="str">
        <f t="shared" si="2"/>
        <v>CHYBNÁ CENA</v>
      </c>
      <c r="K39" s="337"/>
      <c r="L39" s="389"/>
      <c r="M39" s="389"/>
      <c r="N39" s="389"/>
    </row>
    <row r="40" spans="1:14" s="108" customFormat="1" ht="12.75">
      <c r="A40" s="361" t="s">
        <v>1446</v>
      </c>
      <c r="B40" s="362" t="s">
        <v>1447</v>
      </c>
      <c r="C40" s="364" t="s">
        <v>1448</v>
      </c>
      <c r="D40" s="390" t="s">
        <v>2637</v>
      </c>
      <c r="E40" s="366">
        <v>2</v>
      </c>
      <c r="F40" s="948"/>
      <c r="G40" s="391">
        <f t="shared" si="1"/>
        <v>0</v>
      </c>
      <c r="H40" s="364"/>
      <c r="I40" s="390"/>
      <c r="J40" s="959" t="str">
        <f t="shared" si="2"/>
        <v>CHYBNÁ CENA</v>
      </c>
      <c r="K40" s="337"/>
      <c r="L40" s="389"/>
      <c r="M40" s="389"/>
      <c r="N40" s="389"/>
    </row>
    <row r="41" spans="1:14" s="108" customFormat="1" ht="12.75">
      <c r="A41" s="361" t="s">
        <v>1449</v>
      </c>
      <c r="B41" s="362" t="s">
        <v>1450</v>
      </c>
      <c r="C41" s="364" t="s">
        <v>1451</v>
      </c>
      <c r="D41" s="390" t="s">
        <v>2637</v>
      </c>
      <c r="E41" s="366">
        <v>85</v>
      </c>
      <c r="F41" s="948"/>
      <c r="G41" s="391">
        <f t="shared" si="1"/>
        <v>0</v>
      </c>
      <c r="H41" s="364"/>
      <c r="I41" s="390"/>
      <c r="J41" s="959" t="str">
        <f t="shared" si="2"/>
        <v>CHYBNÁ CENA</v>
      </c>
      <c r="K41" s="337"/>
      <c r="L41" s="389"/>
      <c r="M41" s="389"/>
      <c r="N41" s="389"/>
    </row>
    <row r="42" spans="1:14" s="108" customFormat="1" ht="12.75">
      <c r="A42" s="361" t="s">
        <v>1452</v>
      </c>
      <c r="B42" s="362" t="s">
        <v>1453</v>
      </c>
      <c r="C42" s="364" t="s">
        <v>1454</v>
      </c>
      <c r="D42" s="390" t="s">
        <v>2637</v>
      </c>
      <c r="E42" s="366">
        <v>4</v>
      </c>
      <c r="F42" s="948"/>
      <c r="G42" s="391">
        <f t="shared" si="1"/>
        <v>0</v>
      </c>
      <c r="H42" s="364"/>
      <c r="I42" s="390"/>
      <c r="J42" s="959" t="str">
        <f t="shared" si="2"/>
        <v>CHYBNÁ CENA</v>
      </c>
      <c r="K42" s="337"/>
      <c r="L42" s="389"/>
      <c r="M42" s="389"/>
      <c r="N42" s="389"/>
    </row>
    <row r="43" spans="1:14" s="108" customFormat="1" ht="12.75">
      <c r="A43" s="361" t="s">
        <v>1455</v>
      </c>
      <c r="B43" s="362" t="s">
        <v>1456</v>
      </c>
      <c r="C43" s="364" t="s">
        <v>1457</v>
      </c>
      <c r="D43" s="390" t="s">
        <v>2637</v>
      </c>
      <c r="E43" s="366">
        <v>2</v>
      </c>
      <c r="F43" s="948"/>
      <c r="G43" s="391">
        <f t="shared" si="1"/>
        <v>0</v>
      </c>
      <c r="H43" s="364"/>
      <c r="I43" s="390"/>
      <c r="J43" s="959" t="str">
        <f t="shared" si="2"/>
        <v>CHYBNÁ CENA</v>
      </c>
      <c r="K43" s="337"/>
      <c r="L43" s="389"/>
      <c r="M43" s="389"/>
      <c r="N43" s="389"/>
    </row>
    <row r="44" spans="1:14" s="108" customFormat="1" ht="12.75">
      <c r="A44" s="361" t="s">
        <v>1458</v>
      </c>
      <c r="B44" s="362" t="s">
        <v>1459</v>
      </c>
      <c r="C44" s="364" t="s">
        <v>1460</v>
      </c>
      <c r="D44" s="390" t="s">
        <v>2637</v>
      </c>
      <c r="E44" s="366">
        <v>937</v>
      </c>
      <c r="F44" s="948"/>
      <c r="G44" s="391">
        <f t="shared" si="1"/>
        <v>0</v>
      </c>
      <c r="H44" s="364"/>
      <c r="I44" s="390"/>
      <c r="J44" s="959" t="str">
        <f t="shared" si="2"/>
        <v>CHYBNÁ CENA</v>
      </c>
      <c r="K44" s="337"/>
      <c r="L44" s="389"/>
      <c r="M44" s="389"/>
      <c r="N44" s="389"/>
    </row>
    <row r="45" spans="1:14" s="108" customFormat="1" ht="12.75">
      <c r="A45" s="361" t="s">
        <v>1461</v>
      </c>
      <c r="B45" s="362" t="s">
        <v>339</v>
      </c>
      <c r="C45" s="364" t="s">
        <v>340</v>
      </c>
      <c r="D45" s="390" t="s">
        <v>2637</v>
      </c>
      <c r="E45" s="366">
        <v>10</v>
      </c>
      <c r="F45" s="948"/>
      <c r="G45" s="391">
        <f t="shared" si="1"/>
        <v>0</v>
      </c>
      <c r="H45" s="364"/>
      <c r="I45" s="390"/>
      <c r="J45" s="959" t="str">
        <f t="shared" si="2"/>
        <v>CHYBNÁ CENA</v>
      </c>
      <c r="K45" s="337"/>
      <c r="L45" s="389"/>
      <c r="M45" s="389"/>
      <c r="N45" s="389"/>
    </row>
    <row r="46" spans="1:14" s="108" customFormat="1" ht="12.75">
      <c r="A46" s="361" t="s">
        <v>341</v>
      </c>
      <c r="B46" s="362" t="s">
        <v>342</v>
      </c>
      <c r="C46" s="364" t="s">
        <v>343</v>
      </c>
      <c r="D46" s="390" t="s">
        <v>456</v>
      </c>
      <c r="E46" s="366">
        <v>135</v>
      </c>
      <c r="F46" s="948"/>
      <c r="G46" s="391">
        <f t="shared" si="1"/>
        <v>0</v>
      </c>
      <c r="H46" s="364"/>
      <c r="I46" s="390"/>
      <c r="J46" s="959" t="str">
        <f t="shared" si="2"/>
        <v>CHYBNÁ CENA</v>
      </c>
      <c r="K46" s="337"/>
      <c r="L46" s="389"/>
      <c r="M46" s="389"/>
      <c r="N46" s="389"/>
    </row>
    <row r="47" spans="1:14" s="108" customFormat="1" ht="12.75">
      <c r="A47" s="361" t="s">
        <v>344</v>
      </c>
      <c r="B47" s="362" t="s">
        <v>345</v>
      </c>
      <c r="C47" s="364" t="s">
        <v>346</v>
      </c>
      <c r="D47" s="390" t="s">
        <v>456</v>
      </c>
      <c r="E47" s="366">
        <v>451</v>
      </c>
      <c r="F47" s="948"/>
      <c r="G47" s="391">
        <f t="shared" si="1"/>
        <v>0</v>
      </c>
      <c r="H47" s="364"/>
      <c r="I47" s="390"/>
      <c r="J47" s="959" t="str">
        <f t="shared" si="2"/>
        <v>CHYBNÁ CENA</v>
      </c>
      <c r="K47" s="337"/>
      <c r="L47" s="389"/>
      <c r="M47" s="389"/>
      <c r="N47" s="389"/>
    </row>
    <row r="48" spans="1:14" s="108" customFormat="1" ht="22.5">
      <c r="A48" s="361" t="s">
        <v>347</v>
      </c>
      <c r="B48" s="362" t="s">
        <v>348</v>
      </c>
      <c r="C48" s="364" t="s">
        <v>349</v>
      </c>
      <c r="D48" s="390" t="s">
        <v>2637</v>
      </c>
      <c r="E48" s="366">
        <v>4</v>
      </c>
      <c r="F48" s="948"/>
      <c r="G48" s="391">
        <f t="shared" si="1"/>
        <v>0</v>
      </c>
      <c r="H48" s="364"/>
      <c r="I48" s="390"/>
      <c r="J48" s="959" t="str">
        <f t="shared" si="2"/>
        <v>CHYBNÁ CENA</v>
      </c>
      <c r="K48" s="337"/>
      <c r="L48" s="389"/>
      <c r="M48" s="389"/>
      <c r="N48" s="389"/>
    </row>
    <row r="49" spans="1:14" s="108" customFormat="1" ht="12.75">
      <c r="A49" s="361" t="s">
        <v>350</v>
      </c>
      <c r="B49" s="362" t="s">
        <v>351</v>
      </c>
      <c r="C49" s="364" t="s">
        <v>352</v>
      </c>
      <c r="D49" s="390" t="s">
        <v>456</v>
      </c>
      <c r="E49" s="366">
        <v>42</v>
      </c>
      <c r="F49" s="948"/>
      <c r="G49" s="391">
        <f t="shared" si="1"/>
        <v>0</v>
      </c>
      <c r="H49" s="364"/>
      <c r="I49" s="390"/>
      <c r="J49" s="959" t="str">
        <f t="shared" si="2"/>
        <v>CHYBNÁ CENA</v>
      </c>
      <c r="K49" s="337"/>
      <c r="L49" s="389"/>
      <c r="M49" s="389"/>
      <c r="N49" s="389"/>
    </row>
    <row r="50" spans="1:14" s="108" customFormat="1" ht="12.75">
      <c r="A50" s="361" t="s">
        <v>353</v>
      </c>
      <c r="B50" s="362" t="s">
        <v>354</v>
      </c>
      <c r="C50" s="364" t="s">
        <v>355</v>
      </c>
      <c r="D50" s="390" t="s">
        <v>456</v>
      </c>
      <c r="E50" s="366">
        <v>6</v>
      </c>
      <c r="F50" s="948"/>
      <c r="G50" s="391">
        <f t="shared" si="1"/>
        <v>0</v>
      </c>
      <c r="H50" s="364"/>
      <c r="I50" s="390"/>
      <c r="J50" s="959" t="str">
        <f t="shared" si="2"/>
        <v>CHYBNÁ CENA</v>
      </c>
      <c r="K50" s="337"/>
      <c r="L50" s="389"/>
      <c r="M50" s="389"/>
      <c r="N50" s="389"/>
    </row>
    <row r="51" spans="1:14" s="108" customFormat="1" ht="12.75">
      <c r="A51" s="361" t="s">
        <v>737</v>
      </c>
      <c r="B51" s="362" t="s">
        <v>738</v>
      </c>
      <c r="C51" s="364" t="s">
        <v>739</v>
      </c>
      <c r="D51" s="390" t="s">
        <v>2637</v>
      </c>
      <c r="E51" s="366">
        <v>5</v>
      </c>
      <c r="F51" s="948"/>
      <c r="G51" s="391">
        <f t="shared" si="1"/>
        <v>0</v>
      </c>
      <c r="H51" s="364"/>
      <c r="I51" s="390"/>
      <c r="J51" s="959" t="str">
        <f t="shared" si="2"/>
        <v>CHYBNÁ CENA</v>
      </c>
      <c r="K51" s="337"/>
      <c r="L51" s="389"/>
      <c r="M51" s="389"/>
      <c r="N51" s="389"/>
    </row>
    <row r="52" spans="1:14" s="108" customFormat="1" ht="12.75">
      <c r="A52" s="361" t="s">
        <v>740</v>
      </c>
      <c r="B52" s="362" t="s">
        <v>741</v>
      </c>
      <c r="C52" s="364" t="s">
        <v>742</v>
      </c>
      <c r="D52" s="390" t="s">
        <v>2637</v>
      </c>
      <c r="E52" s="366">
        <v>8</v>
      </c>
      <c r="F52" s="948"/>
      <c r="G52" s="391">
        <f t="shared" si="1"/>
        <v>0</v>
      </c>
      <c r="H52" s="364"/>
      <c r="I52" s="390"/>
      <c r="J52" s="959" t="str">
        <f t="shared" si="2"/>
        <v>CHYBNÁ CENA</v>
      </c>
      <c r="K52" s="337"/>
      <c r="L52" s="389"/>
      <c r="M52" s="389"/>
      <c r="N52" s="389"/>
    </row>
    <row r="53" spans="1:14" s="108" customFormat="1" ht="12.75">
      <c r="A53" s="361" t="s">
        <v>743</v>
      </c>
      <c r="B53" s="362" t="s">
        <v>744</v>
      </c>
      <c r="C53" s="364" t="s">
        <v>745</v>
      </c>
      <c r="D53" s="390" t="s">
        <v>2637</v>
      </c>
      <c r="E53" s="366">
        <v>2</v>
      </c>
      <c r="F53" s="948"/>
      <c r="G53" s="391">
        <f t="shared" si="1"/>
        <v>0</v>
      </c>
      <c r="H53" s="364"/>
      <c r="I53" s="390"/>
      <c r="J53" s="959" t="str">
        <f t="shared" si="2"/>
        <v>CHYBNÁ CENA</v>
      </c>
      <c r="K53" s="337"/>
      <c r="L53" s="389"/>
      <c r="M53" s="389"/>
      <c r="N53" s="389"/>
    </row>
    <row r="54" spans="1:14" s="108" customFormat="1" ht="22.5">
      <c r="A54" s="361" t="s">
        <v>746</v>
      </c>
      <c r="B54" s="362" t="s">
        <v>747</v>
      </c>
      <c r="C54" s="364" t="s">
        <v>748</v>
      </c>
      <c r="D54" s="390" t="s">
        <v>2637</v>
      </c>
      <c r="E54" s="366">
        <v>2</v>
      </c>
      <c r="F54" s="948"/>
      <c r="G54" s="391">
        <f t="shared" si="1"/>
        <v>0</v>
      </c>
      <c r="H54" s="364"/>
      <c r="I54" s="390"/>
      <c r="J54" s="959" t="str">
        <f t="shared" si="2"/>
        <v>CHYBNÁ CENA</v>
      </c>
      <c r="K54" s="337"/>
      <c r="L54" s="389"/>
      <c r="M54" s="389"/>
      <c r="N54" s="389"/>
    </row>
    <row r="55" spans="1:14" s="108" customFormat="1" ht="12.75">
      <c r="A55" s="361" t="s">
        <v>749</v>
      </c>
      <c r="B55" s="362" t="s">
        <v>750</v>
      </c>
      <c r="C55" s="364" t="s">
        <v>751</v>
      </c>
      <c r="D55" s="390" t="s">
        <v>2637</v>
      </c>
      <c r="E55" s="366">
        <f>2+2</f>
        <v>4</v>
      </c>
      <c r="F55" s="948"/>
      <c r="G55" s="391">
        <f t="shared" si="1"/>
        <v>0</v>
      </c>
      <c r="H55" s="364"/>
      <c r="I55" s="390"/>
      <c r="J55" s="959" t="str">
        <f t="shared" si="2"/>
        <v>CHYBNÁ CENA</v>
      </c>
      <c r="K55" s="337"/>
      <c r="L55" s="389"/>
      <c r="M55" s="389"/>
      <c r="N55" s="389"/>
    </row>
    <row r="56" spans="1:14" s="108" customFormat="1" ht="12.75">
      <c r="A56" s="361" t="s">
        <v>752</v>
      </c>
      <c r="B56" s="362" t="s">
        <v>753</v>
      </c>
      <c r="C56" s="364" t="s">
        <v>754</v>
      </c>
      <c r="D56" s="390" t="s">
        <v>2637</v>
      </c>
      <c r="E56" s="366">
        <v>1</v>
      </c>
      <c r="F56" s="948"/>
      <c r="G56" s="391">
        <f t="shared" si="1"/>
        <v>0</v>
      </c>
      <c r="H56" s="364"/>
      <c r="I56" s="390"/>
      <c r="J56" s="959" t="str">
        <f t="shared" si="2"/>
        <v>CHYBNÁ CENA</v>
      </c>
      <c r="K56" s="337"/>
      <c r="L56" s="389"/>
      <c r="M56" s="389"/>
      <c r="N56" s="389"/>
    </row>
    <row r="57" spans="1:14" s="108" customFormat="1" ht="12.75">
      <c r="A57" s="361" t="s">
        <v>755</v>
      </c>
      <c r="B57" s="362" t="s">
        <v>756</v>
      </c>
      <c r="C57" s="364" t="s">
        <v>757</v>
      </c>
      <c r="D57" s="390" t="s">
        <v>2637</v>
      </c>
      <c r="E57" s="366">
        <v>1</v>
      </c>
      <c r="F57" s="948"/>
      <c r="G57" s="391">
        <f t="shared" si="1"/>
        <v>0</v>
      </c>
      <c r="H57" s="364"/>
      <c r="I57" s="390"/>
      <c r="J57" s="959" t="str">
        <f t="shared" si="2"/>
        <v>CHYBNÁ CENA</v>
      </c>
      <c r="K57" s="337"/>
      <c r="L57" s="389"/>
      <c r="M57" s="389"/>
      <c r="N57" s="389"/>
    </row>
    <row r="58" spans="1:14" s="108" customFormat="1" ht="12.75">
      <c r="A58" s="361" t="s">
        <v>758</v>
      </c>
      <c r="B58" s="362" t="s">
        <v>759</v>
      </c>
      <c r="C58" s="364" t="s">
        <v>760</v>
      </c>
      <c r="D58" s="390" t="s">
        <v>2637</v>
      </c>
      <c r="E58" s="366">
        <v>1</v>
      </c>
      <c r="F58" s="948"/>
      <c r="G58" s="391">
        <f t="shared" si="1"/>
        <v>0</v>
      </c>
      <c r="H58" s="364"/>
      <c r="I58" s="390"/>
      <c r="J58" s="959" t="str">
        <f t="shared" si="2"/>
        <v>CHYBNÁ CENA</v>
      </c>
      <c r="K58" s="337"/>
      <c r="L58" s="389"/>
      <c r="M58" s="389"/>
      <c r="N58" s="389"/>
    </row>
    <row r="59" spans="1:14" s="108" customFormat="1" ht="12.75">
      <c r="A59" s="361" t="s">
        <v>761</v>
      </c>
      <c r="B59" s="362" t="s">
        <v>762</v>
      </c>
      <c r="C59" s="364" t="s">
        <v>763</v>
      </c>
      <c r="D59" s="390" t="s">
        <v>2637</v>
      </c>
      <c r="E59" s="366">
        <v>2</v>
      </c>
      <c r="F59" s="948"/>
      <c r="G59" s="391">
        <f t="shared" si="1"/>
        <v>0</v>
      </c>
      <c r="H59" s="364"/>
      <c r="I59" s="390"/>
      <c r="J59" s="959" t="str">
        <f t="shared" si="2"/>
        <v>CHYBNÁ CENA</v>
      </c>
      <c r="K59" s="337"/>
      <c r="L59" s="389"/>
      <c r="M59" s="389"/>
      <c r="N59" s="389"/>
    </row>
    <row r="60" spans="1:14" s="108" customFormat="1" ht="12.75">
      <c r="A60" s="361" t="s">
        <v>764</v>
      </c>
      <c r="B60" s="362" t="s">
        <v>765</v>
      </c>
      <c r="C60" s="364" t="s">
        <v>766</v>
      </c>
      <c r="D60" s="390" t="s">
        <v>2637</v>
      </c>
      <c r="E60" s="366">
        <v>1</v>
      </c>
      <c r="F60" s="948"/>
      <c r="G60" s="391">
        <f t="shared" si="1"/>
        <v>0</v>
      </c>
      <c r="H60" s="364"/>
      <c r="I60" s="390"/>
      <c r="J60" s="959" t="str">
        <f t="shared" si="2"/>
        <v>CHYBNÁ CENA</v>
      </c>
      <c r="K60" s="337"/>
      <c r="L60" s="389"/>
      <c r="M60" s="389"/>
      <c r="N60" s="389"/>
    </row>
    <row r="61" spans="1:14" s="108" customFormat="1" ht="12.75">
      <c r="A61" s="361" t="s">
        <v>767</v>
      </c>
      <c r="B61" s="362" t="s">
        <v>768</v>
      </c>
      <c r="C61" s="364" t="s">
        <v>769</v>
      </c>
      <c r="D61" s="390" t="s">
        <v>2637</v>
      </c>
      <c r="E61" s="366">
        <v>1</v>
      </c>
      <c r="F61" s="948"/>
      <c r="G61" s="391">
        <f t="shared" si="1"/>
        <v>0</v>
      </c>
      <c r="H61" s="364"/>
      <c r="I61" s="390"/>
      <c r="J61" s="959" t="str">
        <f t="shared" si="2"/>
        <v>CHYBNÁ CENA</v>
      </c>
      <c r="K61" s="337"/>
      <c r="L61" s="389"/>
      <c r="M61" s="389"/>
      <c r="N61" s="389"/>
    </row>
    <row r="62" spans="1:14" s="108" customFormat="1" ht="12.75">
      <c r="A62" s="361" t="s">
        <v>770</v>
      </c>
      <c r="B62" s="362" t="s">
        <v>771</v>
      </c>
      <c r="C62" s="364" t="s">
        <v>772</v>
      </c>
      <c r="D62" s="390" t="s">
        <v>2637</v>
      </c>
      <c r="E62" s="366">
        <v>6</v>
      </c>
      <c r="F62" s="948"/>
      <c r="G62" s="391">
        <f t="shared" si="1"/>
        <v>0</v>
      </c>
      <c r="H62" s="364"/>
      <c r="I62" s="390"/>
      <c r="J62" s="959" t="str">
        <f t="shared" si="2"/>
        <v>CHYBNÁ CENA</v>
      </c>
      <c r="K62" s="337"/>
      <c r="L62" s="389"/>
      <c r="M62" s="389"/>
      <c r="N62" s="389"/>
    </row>
    <row r="63" spans="1:14" s="108" customFormat="1" ht="12.75">
      <c r="A63" s="361" t="s">
        <v>773</v>
      </c>
      <c r="B63" s="362" t="s">
        <v>774</v>
      </c>
      <c r="C63" s="364" t="s">
        <v>775</v>
      </c>
      <c r="D63" s="390" t="s">
        <v>2637</v>
      </c>
      <c r="E63" s="366">
        <v>2</v>
      </c>
      <c r="F63" s="948"/>
      <c r="G63" s="391">
        <f t="shared" si="1"/>
        <v>0</v>
      </c>
      <c r="H63" s="364"/>
      <c r="I63" s="390"/>
      <c r="J63" s="959" t="str">
        <f t="shared" si="2"/>
        <v>CHYBNÁ CENA</v>
      </c>
      <c r="K63" s="337"/>
      <c r="L63" s="389"/>
      <c r="M63" s="389"/>
      <c r="N63" s="389"/>
    </row>
    <row r="64" spans="1:14" s="108" customFormat="1" ht="12.75">
      <c r="A64" s="361" t="s">
        <v>2662</v>
      </c>
      <c r="B64" s="362" t="s">
        <v>776</v>
      </c>
      <c r="C64" s="364" t="s">
        <v>777</v>
      </c>
      <c r="D64" s="390" t="s">
        <v>2637</v>
      </c>
      <c r="E64" s="366">
        <v>2</v>
      </c>
      <c r="F64" s="948"/>
      <c r="G64" s="391">
        <f t="shared" si="1"/>
        <v>0</v>
      </c>
      <c r="H64" s="364"/>
      <c r="I64" s="390"/>
      <c r="J64" s="959" t="str">
        <f t="shared" si="2"/>
        <v>CHYBNÁ CENA</v>
      </c>
      <c r="K64" s="337"/>
      <c r="L64" s="389"/>
      <c r="M64" s="389"/>
      <c r="N64" s="389"/>
    </row>
    <row r="65" spans="1:14" s="108" customFormat="1" ht="12.75">
      <c r="A65" s="361" t="s">
        <v>2667</v>
      </c>
      <c r="B65" s="362" t="s">
        <v>778</v>
      </c>
      <c r="C65" s="364" t="s">
        <v>779</v>
      </c>
      <c r="D65" s="390" t="s">
        <v>2637</v>
      </c>
      <c r="E65" s="366">
        <v>1</v>
      </c>
      <c r="F65" s="948"/>
      <c r="G65" s="391">
        <f t="shared" si="1"/>
        <v>0</v>
      </c>
      <c r="H65" s="364"/>
      <c r="I65" s="390"/>
      <c r="J65" s="959" t="str">
        <f t="shared" si="2"/>
        <v>CHYBNÁ CENA</v>
      </c>
      <c r="K65" s="337"/>
      <c r="L65" s="389"/>
      <c r="M65" s="389"/>
      <c r="N65" s="389"/>
    </row>
    <row r="66" spans="1:14" s="108" customFormat="1" ht="12.75">
      <c r="A66" s="361" t="s">
        <v>2745</v>
      </c>
      <c r="B66" s="362" t="s">
        <v>780</v>
      </c>
      <c r="C66" s="364" t="s">
        <v>781</v>
      </c>
      <c r="D66" s="390" t="s">
        <v>2637</v>
      </c>
      <c r="E66" s="366">
        <v>1</v>
      </c>
      <c r="F66" s="948"/>
      <c r="G66" s="391">
        <f t="shared" si="1"/>
        <v>0</v>
      </c>
      <c r="H66" s="364"/>
      <c r="I66" s="390"/>
      <c r="J66" s="959" t="str">
        <f t="shared" si="2"/>
        <v>CHYBNÁ CENA</v>
      </c>
      <c r="K66" s="337"/>
      <c r="L66" s="389"/>
      <c r="M66" s="389"/>
      <c r="N66" s="389"/>
    </row>
    <row r="67" spans="1:14" s="108" customFormat="1" ht="12.75">
      <c r="A67" s="361" t="s">
        <v>4287</v>
      </c>
      <c r="B67" s="362" t="s">
        <v>782</v>
      </c>
      <c r="C67" s="364" t="s">
        <v>783</v>
      </c>
      <c r="D67" s="390" t="s">
        <v>2637</v>
      </c>
      <c r="E67" s="366">
        <v>28</v>
      </c>
      <c r="F67" s="948"/>
      <c r="G67" s="391">
        <f t="shared" si="1"/>
        <v>0</v>
      </c>
      <c r="H67" s="364"/>
      <c r="I67" s="390"/>
      <c r="J67" s="959" t="str">
        <f t="shared" si="2"/>
        <v>CHYBNÁ CENA</v>
      </c>
      <c r="K67" s="337"/>
      <c r="L67" s="389"/>
      <c r="M67" s="389"/>
      <c r="N67" s="389"/>
    </row>
    <row r="68" spans="1:14" s="108" customFormat="1" ht="12.75">
      <c r="A68" s="361" t="s">
        <v>784</v>
      </c>
      <c r="B68" s="362" t="s">
        <v>785</v>
      </c>
      <c r="C68" s="364" t="s">
        <v>786</v>
      </c>
      <c r="D68" s="390" t="s">
        <v>3773</v>
      </c>
      <c r="E68" s="366">
        <v>124</v>
      </c>
      <c r="F68" s="948"/>
      <c r="G68" s="391">
        <f t="shared" si="1"/>
        <v>0</v>
      </c>
      <c r="H68" s="364"/>
      <c r="I68" s="390"/>
      <c r="J68" s="959" t="str">
        <f t="shared" si="2"/>
        <v>CHYBNÁ CENA</v>
      </c>
      <c r="K68" s="337"/>
      <c r="L68" s="389"/>
      <c r="M68" s="389"/>
      <c r="N68" s="389"/>
    </row>
    <row r="69" spans="1:14" s="108" customFormat="1" ht="12.75">
      <c r="A69" s="361" t="s">
        <v>787</v>
      </c>
      <c r="B69" s="362" t="s">
        <v>788</v>
      </c>
      <c r="C69" s="364" t="s">
        <v>2578</v>
      </c>
      <c r="D69" s="390" t="s">
        <v>2637</v>
      </c>
      <c r="E69" s="366">
        <v>1</v>
      </c>
      <c r="F69" s="948"/>
      <c r="G69" s="391">
        <f aca="true" t="shared" si="3" ref="G69:G74">E69*F69</f>
        <v>0</v>
      </c>
      <c r="H69" s="364"/>
      <c r="I69" s="390"/>
      <c r="J69" s="959" t="str">
        <f t="shared" si="2"/>
        <v>CHYBNÁ CENA</v>
      </c>
      <c r="K69" s="337"/>
      <c r="L69" s="389"/>
      <c r="M69" s="389"/>
      <c r="N69" s="389"/>
    </row>
    <row r="70" spans="1:14" s="108" customFormat="1" ht="12.75">
      <c r="A70" s="361" t="s">
        <v>2579</v>
      </c>
      <c r="B70" s="362" t="s">
        <v>2580</v>
      </c>
      <c r="C70" s="364" t="s">
        <v>2581</v>
      </c>
      <c r="D70" s="390" t="s">
        <v>456</v>
      </c>
      <c r="E70" s="366">
        <v>71</v>
      </c>
      <c r="F70" s="948"/>
      <c r="G70" s="391">
        <f t="shared" si="3"/>
        <v>0</v>
      </c>
      <c r="H70" s="364"/>
      <c r="I70" s="390"/>
      <c r="J70" s="959" t="str">
        <f t="shared" si="2"/>
        <v>CHYBNÁ CENA</v>
      </c>
      <c r="K70" s="337"/>
      <c r="L70" s="389"/>
      <c r="M70" s="389"/>
      <c r="N70" s="389"/>
    </row>
    <row r="71" spans="1:14" s="108" customFormat="1" ht="12.75">
      <c r="A71" s="361" t="s">
        <v>2582</v>
      </c>
      <c r="B71" s="362" t="s">
        <v>2583</v>
      </c>
      <c r="C71" s="364" t="s">
        <v>2584</v>
      </c>
      <c r="D71" s="390" t="s">
        <v>3773</v>
      </c>
      <c r="E71" s="366">
        <v>14</v>
      </c>
      <c r="F71" s="948"/>
      <c r="G71" s="391">
        <f t="shared" si="3"/>
        <v>0</v>
      </c>
      <c r="H71" s="364"/>
      <c r="I71" s="390"/>
      <c r="J71" s="959" t="str">
        <f t="shared" si="2"/>
        <v>CHYBNÁ CENA</v>
      </c>
      <c r="K71" s="337"/>
      <c r="L71" s="389"/>
      <c r="M71" s="389"/>
      <c r="N71" s="389"/>
    </row>
    <row r="72" spans="1:14" s="108" customFormat="1" ht="12.75">
      <c r="A72" s="361" t="s">
        <v>2585</v>
      </c>
      <c r="B72" s="362" t="s">
        <v>2586</v>
      </c>
      <c r="C72" s="364" t="s">
        <v>2587</v>
      </c>
      <c r="D72" s="390" t="s">
        <v>2588</v>
      </c>
      <c r="E72" s="366">
        <v>1</v>
      </c>
      <c r="F72" s="948"/>
      <c r="G72" s="391">
        <f t="shared" si="3"/>
        <v>0</v>
      </c>
      <c r="H72" s="364"/>
      <c r="I72" s="390"/>
      <c r="J72" s="959" t="str">
        <f t="shared" si="2"/>
        <v>CHYBNÁ CENA</v>
      </c>
      <c r="K72" s="337"/>
      <c r="L72" s="389"/>
      <c r="M72" s="389"/>
      <c r="N72" s="389"/>
    </row>
    <row r="73" spans="1:14" s="108" customFormat="1" ht="12.75">
      <c r="A73" s="361" t="s">
        <v>2589</v>
      </c>
      <c r="B73" s="362" t="s">
        <v>2590</v>
      </c>
      <c r="C73" s="364" t="s">
        <v>2591</v>
      </c>
      <c r="D73" s="390" t="s">
        <v>2588</v>
      </c>
      <c r="E73" s="366">
        <v>1</v>
      </c>
      <c r="F73" s="948"/>
      <c r="G73" s="391">
        <f t="shared" si="3"/>
        <v>0</v>
      </c>
      <c r="H73" s="364"/>
      <c r="I73" s="390"/>
      <c r="J73" s="959" t="str">
        <f t="shared" si="2"/>
        <v>CHYBNÁ CENA</v>
      </c>
      <c r="K73" s="337"/>
      <c r="L73" s="389"/>
      <c r="M73" s="389"/>
      <c r="N73" s="389"/>
    </row>
    <row r="74" spans="1:14" s="108" customFormat="1" ht="12.75">
      <c r="A74" s="685" t="s">
        <v>2592</v>
      </c>
      <c r="B74" s="714" t="s">
        <v>2593</v>
      </c>
      <c r="C74" s="406" t="s">
        <v>2594</v>
      </c>
      <c r="D74" s="687" t="s">
        <v>2588</v>
      </c>
      <c r="E74" s="688">
        <v>1</v>
      </c>
      <c r="F74" s="950"/>
      <c r="G74" s="689">
        <f t="shared" si="3"/>
        <v>0</v>
      </c>
      <c r="H74" s="406"/>
      <c r="I74" s="687"/>
      <c r="J74" s="959" t="str">
        <f t="shared" si="2"/>
        <v>CHYBNÁ CENA</v>
      </c>
      <c r="K74" s="337"/>
      <c r="L74" s="389"/>
      <c r="M74" s="389"/>
      <c r="N74" s="389"/>
    </row>
    <row r="76" spans="1:9" s="263" customFormat="1" ht="13.5" thickBot="1">
      <c r="A76" s="395"/>
      <c r="B76" s="396"/>
      <c r="C76" s="397" t="s">
        <v>1830</v>
      </c>
      <c r="D76" s="395"/>
      <c r="E76" s="399"/>
      <c r="F76" s="400"/>
      <c r="G76" s="419">
        <f>SUM(G7:G74)</f>
        <v>0</v>
      </c>
      <c r="H76" s="398"/>
      <c r="I76" s="398"/>
    </row>
    <row r="77" spans="1:9" ht="13.5" thickBot="1">
      <c r="A77" s="1401" t="s">
        <v>4769</v>
      </c>
      <c r="B77" s="1402"/>
      <c r="C77" s="1402"/>
      <c r="D77" s="1402"/>
      <c r="E77" s="1402"/>
      <c r="F77" s="1402"/>
      <c r="G77" s="1402"/>
      <c r="H77" s="1402"/>
      <c r="I77" s="1403"/>
    </row>
    <row r="80" spans="6:7" ht="12.75">
      <c r="F80" s="960" t="s">
        <v>4265</v>
      </c>
      <c r="G80" s="961">
        <f>COUNTIF(G6:G75,"&lt;=0")</f>
        <v>67</v>
      </c>
    </row>
  </sheetData>
  <sheetProtection algorithmName="SHA-512" hashValue="eRJ5OMUFY0uFaBup7VcoYQ83GVQkkGAAC2BcJVsMhuldIBkoKFXCUKJIVtc4fJgpa0PPESjGjXPoWGKdHHS5hQ==" saltValue="8jtYYPc1gy677JS9HYDEwQ==" spinCount="100000" sheet="1" objects="1" scenarios="1" selectLockedCells="1"/>
  <mergeCells count="13">
    <mergeCell ref="A1:B1"/>
    <mergeCell ref="C1:I1"/>
    <mergeCell ref="A2:B2"/>
    <mergeCell ref="C2:F2"/>
    <mergeCell ref="A77:I77"/>
    <mergeCell ref="A3:I3"/>
    <mergeCell ref="A4:A5"/>
    <mergeCell ref="C4:C5"/>
    <mergeCell ref="D4:D5"/>
    <mergeCell ref="H4:H5"/>
    <mergeCell ref="E4:E5"/>
    <mergeCell ref="F4:G4"/>
    <mergeCell ref="I4:I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90" zoomScaleNormal="90" workbookViewId="0" topLeftCell="A13">
      <selection activeCell="F6" sqref="F6"/>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2.125" style="0" customWidth="1"/>
  </cols>
  <sheetData>
    <row r="1" spans="1:12" ht="31.5" customHeight="1" thickBot="1">
      <c r="A1" s="1438" t="s">
        <v>3095</v>
      </c>
      <c r="B1" s="1439"/>
      <c r="C1" s="1440" t="s">
        <v>3487</v>
      </c>
      <c r="D1" s="1441"/>
      <c r="E1" s="1441"/>
      <c r="F1" s="1441"/>
      <c r="G1" s="1442"/>
      <c r="H1" s="1442"/>
      <c r="I1" s="1443"/>
      <c r="K1" s="8"/>
      <c r="L1" s="8"/>
    </row>
    <row r="2" spans="1:12" ht="30" customHeight="1" thickBot="1">
      <c r="A2" s="1444" t="s">
        <v>3096</v>
      </c>
      <c r="B2" s="1445"/>
      <c r="C2" s="1446" t="s">
        <v>2625</v>
      </c>
      <c r="D2" s="1447"/>
      <c r="E2" s="1447"/>
      <c r="F2" s="1447"/>
      <c r="G2" s="816" t="s">
        <v>3098</v>
      </c>
      <c r="H2" s="901"/>
      <c r="I2" s="817" t="s">
        <v>1678</v>
      </c>
      <c r="K2" s="8"/>
      <c r="L2" s="8"/>
    </row>
    <row r="3" spans="1:12" ht="16.5" customHeight="1" thickBot="1">
      <c r="A3" s="1448" t="s">
        <v>3099</v>
      </c>
      <c r="B3" s="1449"/>
      <c r="C3" s="1449"/>
      <c r="D3" s="1449"/>
      <c r="E3" s="1449"/>
      <c r="F3" s="1449"/>
      <c r="G3" s="1449"/>
      <c r="H3" s="1449"/>
      <c r="I3" s="1450"/>
      <c r="K3" s="8"/>
      <c r="L3" s="8"/>
    </row>
    <row r="4" spans="1:12" ht="25.5" customHeight="1">
      <c r="A4" s="1411" t="s">
        <v>3100</v>
      </c>
      <c r="B4" s="206" t="s">
        <v>3101</v>
      </c>
      <c r="C4" s="1413" t="s">
        <v>3102</v>
      </c>
      <c r="D4" s="1409" t="s">
        <v>3103</v>
      </c>
      <c r="E4" s="1409" t="s">
        <v>3104</v>
      </c>
      <c r="F4" s="1416" t="s">
        <v>3105</v>
      </c>
      <c r="G4" s="1417"/>
      <c r="H4" s="1409" t="s">
        <v>2634</v>
      </c>
      <c r="I4" s="1407" t="s">
        <v>3106</v>
      </c>
      <c r="K4" s="8"/>
      <c r="L4" s="8"/>
    </row>
    <row r="5" spans="1:12" ht="29.85" customHeight="1" thickBot="1">
      <c r="A5" s="1412"/>
      <c r="B5" s="4" t="s">
        <v>3107</v>
      </c>
      <c r="C5" s="1414"/>
      <c r="D5" s="1415"/>
      <c r="E5" s="1415"/>
      <c r="F5" s="5" t="s">
        <v>3108</v>
      </c>
      <c r="G5" s="712" t="s">
        <v>411</v>
      </c>
      <c r="H5" s="1410"/>
      <c r="I5" s="1408"/>
      <c r="J5" s="962" t="s">
        <v>4154</v>
      </c>
      <c r="K5" s="8"/>
      <c r="L5" s="8"/>
    </row>
    <row r="6" spans="1:10" ht="12.75">
      <c r="A6" s="690" t="s">
        <v>3097</v>
      </c>
      <c r="B6" s="691" t="s">
        <v>3097</v>
      </c>
      <c r="C6" s="692" t="s">
        <v>3097</v>
      </c>
      <c r="D6" s="691"/>
      <c r="E6" s="818"/>
      <c r="F6" s="990"/>
      <c r="G6" s="354"/>
      <c r="H6" s="692"/>
      <c r="I6" s="819" t="s">
        <v>3097</v>
      </c>
      <c r="J6" s="959" t="str">
        <f aca="true" t="shared" si="0" ref="J6:J13">IF((ISBLANK(D6)),"",IF(G6&lt;=0,"CHYBNÁ CENA",""))</f>
        <v/>
      </c>
    </row>
    <row r="7" spans="1:10" ht="12.75">
      <c r="A7" s="820"/>
      <c r="B7" s="821"/>
      <c r="C7" s="821"/>
      <c r="D7" s="821"/>
      <c r="E7" s="821"/>
      <c r="F7" s="991"/>
      <c r="G7" s="821"/>
      <c r="H7" s="821"/>
      <c r="I7" s="822"/>
      <c r="J7" s="959" t="str">
        <f t="shared" si="0"/>
        <v/>
      </c>
    </row>
    <row r="8" spans="1:10" ht="25.5">
      <c r="A8" s="16" t="s">
        <v>3801</v>
      </c>
      <c r="B8" s="17"/>
      <c r="C8" s="27" t="s">
        <v>2595</v>
      </c>
      <c r="D8" s="17" t="s">
        <v>2637</v>
      </c>
      <c r="E8" s="19">
        <v>41</v>
      </c>
      <c r="F8" s="978"/>
      <c r="G8" s="20">
        <f aca="true" t="shared" si="1" ref="G8:G13">E8*F8</f>
        <v>0</v>
      </c>
      <c r="H8" s="27" t="s">
        <v>2626</v>
      </c>
      <c r="I8" s="21"/>
      <c r="J8" s="959" t="str">
        <f t="shared" si="0"/>
        <v>CHYBNÁ CENA</v>
      </c>
    </row>
    <row r="9" spans="1:10" ht="25.5">
      <c r="A9" s="16" t="s">
        <v>872</v>
      </c>
      <c r="B9" s="17"/>
      <c r="C9" s="27" t="s">
        <v>2596</v>
      </c>
      <c r="D9" s="17" t="s">
        <v>2637</v>
      </c>
      <c r="E9" s="19">
        <v>8</v>
      </c>
      <c r="F9" s="978"/>
      <c r="G9" s="20">
        <f t="shared" si="1"/>
        <v>0</v>
      </c>
      <c r="H9" s="27" t="s">
        <v>2626</v>
      </c>
      <c r="I9" s="21"/>
      <c r="J9" s="959" t="str">
        <f t="shared" si="0"/>
        <v>CHYBNÁ CENA</v>
      </c>
    </row>
    <row r="10" spans="1:10" ht="12.75">
      <c r="A10" s="16" t="s">
        <v>115</v>
      </c>
      <c r="B10" s="17"/>
      <c r="C10" s="27" t="s">
        <v>2597</v>
      </c>
      <c r="D10" s="17" t="s">
        <v>2637</v>
      </c>
      <c r="E10" s="19">
        <v>49</v>
      </c>
      <c r="F10" s="978"/>
      <c r="G10" s="20">
        <f t="shared" si="1"/>
        <v>0</v>
      </c>
      <c r="H10" s="27" t="s">
        <v>2627</v>
      </c>
      <c r="I10" s="21"/>
      <c r="J10" s="959" t="str">
        <f t="shared" si="0"/>
        <v>CHYBNÁ CENA</v>
      </c>
    </row>
    <row r="11" spans="1:10" ht="12.75">
      <c r="A11" s="16" t="s">
        <v>426</v>
      </c>
      <c r="B11" s="17"/>
      <c r="C11" s="27" t="s">
        <v>2598</v>
      </c>
      <c r="D11" s="17" t="s">
        <v>2637</v>
      </c>
      <c r="E11" s="19">
        <v>1</v>
      </c>
      <c r="F11" s="978"/>
      <c r="G11" s="20">
        <f t="shared" si="1"/>
        <v>0</v>
      </c>
      <c r="H11" s="27" t="s">
        <v>2627</v>
      </c>
      <c r="I11" s="21"/>
      <c r="J11" s="959" t="str">
        <f t="shared" si="0"/>
        <v>CHYBNÁ CENA</v>
      </c>
    </row>
    <row r="12" spans="1:10" ht="12.75">
      <c r="A12" s="16" t="s">
        <v>2298</v>
      </c>
      <c r="B12" s="17"/>
      <c r="C12" s="27" t="s">
        <v>2599</v>
      </c>
      <c r="D12" s="17" t="s">
        <v>2637</v>
      </c>
      <c r="E12" s="19">
        <v>1</v>
      </c>
      <c r="F12" s="978"/>
      <c r="G12" s="20">
        <f t="shared" si="1"/>
        <v>0</v>
      </c>
      <c r="H12" s="27" t="s">
        <v>2627</v>
      </c>
      <c r="I12" s="21"/>
      <c r="J12" s="959" t="str">
        <f t="shared" si="0"/>
        <v>CHYBNÁ CENA</v>
      </c>
    </row>
    <row r="13" spans="1:10" ht="12.75">
      <c r="A13" s="16"/>
      <c r="B13" s="17"/>
      <c r="C13" s="27" t="s">
        <v>2628</v>
      </c>
      <c r="D13" s="17" t="s">
        <v>2637</v>
      </c>
      <c r="E13" s="19">
        <v>1</v>
      </c>
      <c r="F13" s="978"/>
      <c r="G13" s="20">
        <f t="shared" si="1"/>
        <v>0</v>
      </c>
      <c r="H13" s="27"/>
      <c r="I13" s="21"/>
      <c r="J13" s="959" t="str">
        <f t="shared" si="0"/>
        <v>CHYBNÁ CENA</v>
      </c>
    </row>
    <row r="15" spans="1:9" s="263" customFormat="1" ht="13.5" thickBot="1">
      <c r="A15" s="395"/>
      <c r="B15" s="396"/>
      <c r="C15" s="397" t="s">
        <v>1830</v>
      </c>
      <c r="D15" s="395"/>
      <c r="E15" s="399"/>
      <c r="F15" s="400"/>
      <c r="G15" s="419">
        <f>SUM(G7:G13)</f>
        <v>0</v>
      </c>
      <c r="H15" s="398"/>
      <c r="I15" s="398"/>
    </row>
    <row r="16" spans="1:9" ht="13.5" thickBot="1">
      <c r="A16" s="1401" t="s">
        <v>4769</v>
      </c>
      <c r="B16" s="1402"/>
      <c r="C16" s="1402"/>
      <c r="D16" s="1402"/>
      <c r="E16" s="1402"/>
      <c r="F16" s="1402"/>
      <c r="G16" s="1402"/>
      <c r="H16" s="1402"/>
      <c r="I16" s="1403"/>
    </row>
    <row r="19" spans="6:7" ht="12.75">
      <c r="F19" s="960" t="s">
        <v>4265</v>
      </c>
      <c r="G19" s="961">
        <f>COUNTIF(G6:G13,"&lt;=0")</f>
        <v>6</v>
      </c>
    </row>
  </sheetData>
  <sheetProtection algorithmName="SHA-512" hashValue="AN3OVRnmbCofP4XdKmGe3k2B6xKehoKQFjM5qTbYwhvQSx/uSzaJI+Ej+uxSRrlU6ub14/zr+At80hMAsYdGVw==" saltValue="xQc3CUfj1L6a2HeoiCvzwA==" spinCount="100000" sheet="1" objects="1" scenarios="1" selectLockedCells="1"/>
  <mergeCells count="13">
    <mergeCell ref="A1:B1"/>
    <mergeCell ref="C1:I1"/>
    <mergeCell ref="A2:B2"/>
    <mergeCell ref="C2:F2"/>
    <mergeCell ref="A3:I3"/>
    <mergeCell ref="I4:I5"/>
    <mergeCell ref="A16:I16"/>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5"/>
  <sheetViews>
    <sheetView view="pageBreakPreview" zoomScale="90" zoomScaleSheetLayoutView="90" workbookViewId="0" topLeftCell="A13">
      <selection activeCell="F6" sqref="F6"/>
    </sheetView>
  </sheetViews>
  <sheetFormatPr defaultColWidth="9.00390625" defaultRowHeight="12.75"/>
  <cols>
    <col min="1" max="1" width="10.625" style="160" customWidth="1"/>
    <col min="2" max="2" width="18.75390625" style="160" customWidth="1"/>
    <col min="3" max="3" width="40.75390625" style="160" customWidth="1"/>
    <col min="4" max="4" width="9.625" style="199" customWidth="1"/>
    <col min="5" max="5" width="16.625" style="199" customWidth="1"/>
    <col min="6" max="6" width="15.25390625" style="199" customWidth="1"/>
    <col min="7" max="7" width="17.25390625" style="160" customWidth="1"/>
    <col min="8" max="8" width="25.375" style="160" customWidth="1"/>
    <col min="9" max="9" width="25.125" style="160" customWidth="1"/>
    <col min="10" max="10" width="22.125" style="160" customWidth="1"/>
    <col min="11" max="16384" width="9.125" style="160" customWidth="1"/>
  </cols>
  <sheetData>
    <row r="1" spans="1:9" ht="31.5" customHeight="1" thickBot="1">
      <c r="A1" s="1418" t="s">
        <v>3095</v>
      </c>
      <c r="B1" s="1419"/>
      <c r="C1" s="1420" t="s">
        <v>3487</v>
      </c>
      <c r="D1" s="1421"/>
      <c r="E1" s="1421"/>
      <c r="F1" s="1421"/>
      <c r="G1" s="1422"/>
      <c r="H1" s="1422"/>
      <c r="I1" s="1422"/>
    </row>
    <row r="2" spans="1:9" ht="30" customHeight="1" thickBot="1">
      <c r="A2" s="1423" t="s">
        <v>3096</v>
      </c>
      <c r="B2" s="1424"/>
      <c r="C2" s="1420" t="s">
        <v>384</v>
      </c>
      <c r="D2" s="1421"/>
      <c r="E2" s="1421"/>
      <c r="F2" s="1421"/>
      <c r="G2" s="2" t="s">
        <v>3098</v>
      </c>
      <c r="H2" s="900"/>
      <c r="I2" s="3" t="s">
        <v>1939</v>
      </c>
    </row>
    <row r="3" spans="1:9" ht="16.5" customHeight="1" thickBot="1">
      <c r="A3" s="1428" t="s">
        <v>3099</v>
      </c>
      <c r="B3" s="1421"/>
      <c r="C3" s="1421"/>
      <c r="D3" s="1421"/>
      <c r="E3" s="1421"/>
      <c r="F3" s="1421"/>
      <c r="G3" s="1421"/>
      <c r="H3" s="1421"/>
      <c r="I3" s="1429"/>
    </row>
    <row r="4" spans="1:9" ht="25.5" customHeight="1">
      <c r="A4" s="1411" t="s">
        <v>3100</v>
      </c>
      <c r="B4" s="206" t="s">
        <v>3101</v>
      </c>
      <c r="C4" s="1413" t="s">
        <v>3102</v>
      </c>
      <c r="D4" s="1409" t="s">
        <v>3103</v>
      </c>
      <c r="E4" s="1409" t="s">
        <v>3104</v>
      </c>
      <c r="F4" s="1416" t="s">
        <v>3105</v>
      </c>
      <c r="G4" s="1417"/>
      <c r="H4" s="1409" t="s">
        <v>2634</v>
      </c>
      <c r="I4" s="1407" t="s">
        <v>3106</v>
      </c>
    </row>
    <row r="5" spans="1:10" ht="29.85" customHeight="1" thickBot="1">
      <c r="A5" s="1412"/>
      <c r="B5" s="4" t="s">
        <v>3107</v>
      </c>
      <c r="C5" s="1414"/>
      <c r="D5" s="1415"/>
      <c r="E5" s="1415"/>
      <c r="F5" s="5" t="s">
        <v>3108</v>
      </c>
      <c r="G5" s="712" t="s">
        <v>411</v>
      </c>
      <c r="H5" s="1410"/>
      <c r="I5" s="1408"/>
      <c r="J5" s="962" t="s">
        <v>4154</v>
      </c>
    </row>
    <row r="6" spans="1:10" s="786" customFormat="1" ht="29.85" customHeight="1" thickBot="1">
      <c r="A6" s="779"/>
      <c r="B6" s="780"/>
      <c r="C6" s="785" t="s">
        <v>1685</v>
      </c>
      <c r="D6" s="782"/>
      <c r="E6" s="782"/>
      <c r="F6" s="983"/>
      <c r="G6" s="783">
        <f>SUM(G7)</f>
        <v>0</v>
      </c>
      <c r="H6" s="781"/>
      <c r="I6" s="784"/>
      <c r="J6" s="959" t="str">
        <f aca="true" t="shared" si="0" ref="J6:J69">IF((ISBLANK(D6)),"",IF(G6&lt;=0,"CHYBNÁ CENA",""))</f>
        <v/>
      </c>
    </row>
    <row r="7" spans="1:10" s="167" customFormat="1" ht="18">
      <c r="A7" s="161"/>
      <c r="B7" s="162"/>
      <c r="C7" s="163" t="s">
        <v>4247</v>
      </c>
      <c r="D7" s="162"/>
      <c r="E7" s="162"/>
      <c r="F7" s="984"/>
      <c r="G7" s="165">
        <f>SUM(G8+G76+G93+G113+G151+G160+G192+G209)</f>
        <v>0</v>
      </c>
      <c r="H7" s="164"/>
      <c r="I7" s="166"/>
      <c r="J7" s="959" t="str">
        <f t="shared" si="0"/>
        <v/>
      </c>
    </row>
    <row r="8" spans="1:10" s="167" customFormat="1" ht="18">
      <c r="A8" s="168"/>
      <c r="B8" s="169"/>
      <c r="C8" s="170" t="s">
        <v>4799</v>
      </c>
      <c r="D8" s="169"/>
      <c r="E8" s="169"/>
      <c r="F8" s="985"/>
      <c r="G8" s="172">
        <f>SUM(G9:G75)</f>
        <v>0</v>
      </c>
      <c r="H8" s="171"/>
      <c r="I8" s="173"/>
      <c r="J8" s="959" t="str">
        <f t="shared" si="0"/>
        <v/>
      </c>
    </row>
    <row r="9" spans="1:10" ht="24">
      <c r="A9" s="920">
        <v>1</v>
      </c>
      <c r="B9" s="921" t="s">
        <v>4800</v>
      </c>
      <c r="C9" s="922" t="s">
        <v>4801</v>
      </c>
      <c r="D9" s="1218" t="s">
        <v>3773</v>
      </c>
      <c r="E9" s="1219">
        <v>276.1</v>
      </c>
      <c r="F9" s="1220"/>
      <c r="G9" s="1221">
        <f>E9*F9</f>
        <v>0</v>
      </c>
      <c r="H9" s="923"/>
      <c r="I9" s="924" t="s">
        <v>3097</v>
      </c>
      <c r="J9" s="959" t="str">
        <f t="shared" si="0"/>
        <v>CHYBNÁ CENA</v>
      </c>
    </row>
    <row r="10" spans="1:10" ht="57.75" customHeight="1">
      <c r="A10" s="925"/>
      <c r="B10" s="926" t="s">
        <v>4802</v>
      </c>
      <c r="C10" s="1452" t="s">
        <v>930</v>
      </c>
      <c r="D10" s="1453"/>
      <c r="E10" s="1453"/>
      <c r="F10" s="1453"/>
      <c r="G10" s="1454"/>
      <c r="H10" s="927"/>
      <c r="I10" s="928" t="s">
        <v>3097</v>
      </c>
      <c r="J10" s="959" t="str">
        <f t="shared" si="0"/>
        <v/>
      </c>
    </row>
    <row r="11" spans="1:10" ht="12.75">
      <c r="A11" s="925"/>
      <c r="B11" s="929"/>
      <c r="C11" s="930"/>
      <c r="D11" s="930"/>
      <c r="E11" s="930"/>
      <c r="F11" s="930"/>
      <c r="G11" s="930"/>
      <c r="H11" s="927"/>
      <c r="I11" s="928"/>
      <c r="J11" s="959" t="str">
        <f t="shared" si="0"/>
        <v/>
      </c>
    </row>
    <row r="12" spans="1:10" ht="22.5">
      <c r="A12" s="931"/>
      <c r="B12" s="932" t="str">
        <f>IF(AND(B11&lt;&gt;"Výkaz výměr:",C11=""),"Výkaz výměr:","")</f>
        <v>Výkaz výměr:</v>
      </c>
      <c r="C12" s="933" t="s">
        <v>4803</v>
      </c>
      <c r="D12" s="934"/>
      <c r="E12" s="1222">
        <v>276.1</v>
      </c>
      <c r="F12" s="935"/>
      <c r="G12" s="936"/>
      <c r="H12" s="927"/>
      <c r="I12" s="928"/>
      <c r="J12" s="959" t="str">
        <f t="shared" si="0"/>
        <v/>
      </c>
    </row>
    <row r="13" spans="1:10" ht="12.75">
      <c r="A13" s="937"/>
      <c r="B13" s="938" t="str">
        <f>IF(AND(B12&lt;&gt;"Výkaz výměr:",C12=""),"Výkaz výměr:","")</f>
        <v/>
      </c>
      <c r="C13" s="939" t="s">
        <v>4804</v>
      </c>
      <c r="D13" s="940"/>
      <c r="E13" s="1223">
        <v>0</v>
      </c>
      <c r="F13" s="941"/>
      <c r="G13" s="942"/>
      <c r="H13" s="919"/>
      <c r="I13" s="943"/>
      <c r="J13" s="959" t="str">
        <f t="shared" si="0"/>
        <v/>
      </c>
    </row>
    <row r="14" spans="1:10" ht="24">
      <c r="A14" s="920">
        <v>2</v>
      </c>
      <c r="B14" s="921" t="s">
        <v>4805</v>
      </c>
      <c r="C14" s="922" t="s">
        <v>3218</v>
      </c>
      <c r="D14" s="1218" t="s">
        <v>3773</v>
      </c>
      <c r="E14" s="1219">
        <v>276.1</v>
      </c>
      <c r="F14" s="1220"/>
      <c r="G14" s="1221">
        <f>E14*F14</f>
        <v>0</v>
      </c>
      <c r="H14" s="923"/>
      <c r="I14" s="924"/>
      <c r="J14" s="959" t="str">
        <f t="shared" si="0"/>
        <v>CHYBNÁ CENA</v>
      </c>
    </row>
    <row r="15" spans="1:10" ht="71.25" customHeight="1">
      <c r="A15" s="925"/>
      <c r="B15" s="926" t="s">
        <v>4802</v>
      </c>
      <c r="C15" s="1452" t="s">
        <v>3219</v>
      </c>
      <c r="D15" s="1453"/>
      <c r="E15" s="1453"/>
      <c r="F15" s="1453"/>
      <c r="G15" s="1454"/>
      <c r="H15" s="927"/>
      <c r="I15" s="928"/>
      <c r="J15" s="959" t="str">
        <f t="shared" si="0"/>
        <v/>
      </c>
    </row>
    <row r="16" spans="1:10" ht="12.75">
      <c r="A16" s="925"/>
      <c r="B16" s="929"/>
      <c r="C16" s="930"/>
      <c r="D16" s="930"/>
      <c r="E16" s="930"/>
      <c r="F16" s="930"/>
      <c r="G16" s="930"/>
      <c r="H16" s="927"/>
      <c r="I16" s="928"/>
      <c r="J16" s="959" t="str">
        <f t="shared" si="0"/>
        <v/>
      </c>
    </row>
    <row r="17" spans="1:10" ht="33.75">
      <c r="A17" s="937"/>
      <c r="B17" s="938" t="str">
        <f>IF(AND(B16&lt;&gt;"Výkaz výměr:",C16=""),"Výkaz výměr:","")</f>
        <v>Výkaz výměr:</v>
      </c>
      <c r="C17" s="939" t="s">
        <v>3220</v>
      </c>
      <c r="D17" s="940"/>
      <c r="E17" s="1223">
        <v>276.1</v>
      </c>
      <c r="F17" s="941"/>
      <c r="G17" s="942"/>
      <c r="H17" s="919"/>
      <c r="I17" s="943"/>
      <c r="J17" s="959" t="str">
        <f t="shared" si="0"/>
        <v/>
      </c>
    </row>
    <row r="18" spans="1:10" ht="12.75">
      <c r="A18" s="920">
        <v>3</v>
      </c>
      <c r="B18" s="921" t="s">
        <v>3221</v>
      </c>
      <c r="C18" s="922" t="s">
        <v>3222</v>
      </c>
      <c r="D18" s="1218" t="s">
        <v>456</v>
      </c>
      <c r="E18" s="1219">
        <v>231</v>
      </c>
      <c r="F18" s="1220"/>
      <c r="G18" s="1221">
        <f>E18*F18</f>
        <v>0</v>
      </c>
      <c r="H18" s="923"/>
      <c r="I18" s="924"/>
      <c r="J18" s="959" t="str">
        <f t="shared" si="0"/>
        <v>CHYBNÁ CENA</v>
      </c>
    </row>
    <row r="19" spans="1:10" ht="67.5" customHeight="1">
      <c r="A19" s="925"/>
      <c r="B19" s="926" t="s">
        <v>4802</v>
      </c>
      <c r="C19" s="1452" t="s">
        <v>2882</v>
      </c>
      <c r="D19" s="1453"/>
      <c r="E19" s="1453"/>
      <c r="F19" s="1453"/>
      <c r="G19" s="1454"/>
      <c r="H19" s="927"/>
      <c r="I19" s="928"/>
      <c r="J19" s="959" t="str">
        <f t="shared" si="0"/>
        <v/>
      </c>
    </row>
    <row r="20" spans="1:10" ht="12.75">
      <c r="A20" s="925"/>
      <c r="B20" s="929"/>
      <c r="C20" s="930"/>
      <c r="D20" s="930"/>
      <c r="E20" s="930"/>
      <c r="F20" s="930"/>
      <c r="G20" s="930"/>
      <c r="H20" s="927"/>
      <c r="I20" s="928"/>
      <c r="J20" s="959" t="str">
        <f t="shared" si="0"/>
        <v/>
      </c>
    </row>
    <row r="21" spans="1:10" ht="22.5">
      <c r="A21" s="931"/>
      <c r="B21" s="932" t="str">
        <f>IF(AND(B20&lt;&gt;"Výkaz výměr:",C20=""),"Výkaz výměr:","")</f>
        <v>Výkaz výměr:</v>
      </c>
      <c r="C21" s="933" t="s">
        <v>2883</v>
      </c>
      <c r="D21" s="934"/>
      <c r="E21" s="1222">
        <v>231</v>
      </c>
      <c r="F21" s="935"/>
      <c r="G21" s="936"/>
      <c r="H21" s="927"/>
      <c r="I21" s="928"/>
      <c r="J21" s="959" t="str">
        <f t="shared" si="0"/>
        <v/>
      </c>
    </row>
    <row r="22" spans="1:10" ht="22.5">
      <c r="A22" s="937"/>
      <c r="B22" s="938" t="str">
        <f>IF(AND(B21&lt;&gt;"Výkaz výměr:",C21=""),"Výkaz výměr:","")</f>
        <v/>
      </c>
      <c r="C22" s="939" t="s">
        <v>2884</v>
      </c>
      <c r="D22" s="940"/>
      <c r="E22" s="1223">
        <v>0</v>
      </c>
      <c r="F22" s="941"/>
      <c r="G22" s="942"/>
      <c r="H22" s="919"/>
      <c r="I22" s="943"/>
      <c r="J22" s="959" t="str">
        <f t="shared" si="0"/>
        <v/>
      </c>
    </row>
    <row r="23" spans="1:10" ht="24">
      <c r="A23" s="920">
        <v>4</v>
      </c>
      <c r="B23" s="921" t="s">
        <v>2885</v>
      </c>
      <c r="C23" s="922" t="s">
        <v>2886</v>
      </c>
      <c r="D23" s="1218" t="s">
        <v>3767</v>
      </c>
      <c r="E23" s="1219">
        <v>8.56</v>
      </c>
      <c r="F23" s="1220"/>
      <c r="G23" s="1221">
        <f>E23*F23</f>
        <v>0</v>
      </c>
      <c r="H23" s="923"/>
      <c r="I23" s="924"/>
      <c r="J23" s="959" t="str">
        <f t="shared" si="0"/>
        <v>CHYBNÁ CENA</v>
      </c>
    </row>
    <row r="24" spans="1:10" ht="54" customHeight="1">
      <c r="A24" s="925"/>
      <c r="B24" s="926" t="s">
        <v>4802</v>
      </c>
      <c r="C24" s="1452" t="s">
        <v>2887</v>
      </c>
      <c r="D24" s="1453"/>
      <c r="E24" s="1453"/>
      <c r="F24" s="1453"/>
      <c r="G24" s="1454"/>
      <c r="H24" s="927"/>
      <c r="I24" s="928"/>
      <c r="J24" s="959" t="str">
        <f t="shared" si="0"/>
        <v/>
      </c>
    </row>
    <row r="25" spans="1:10" ht="12.75">
      <c r="A25" s="925"/>
      <c r="B25" s="929"/>
      <c r="C25" s="930"/>
      <c r="D25" s="930"/>
      <c r="E25" s="930"/>
      <c r="F25" s="930"/>
      <c r="G25" s="930"/>
      <c r="H25" s="927"/>
      <c r="I25" s="928"/>
      <c r="J25" s="959" t="str">
        <f t="shared" si="0"/>
        <v/>
      </c>
    </row>
    <row r="26" spans="1:10" ht="22.5">
      <c r="A26" s="937"/>
      <c r="B26" s="938" t="str">
        <f>IF(AND(B25&lt;&gt;"Výkaz výměr:",C25=""),"Výkaz výměr:","")</f>
        <v>Výkaz výměr:</v>
      </c>
      <c r="C26" s="939" t="s">
        <v>2888</v>
      </c>
      <c r="D26" s="940"/>
      <c r="E26" s="1223">
        <v>8.56</v>
      </c>
      <c r="F26" s="941"/>
      <c r="G26" s="942"/>
      <c r="H26" s="919"/>
      <c r="I26" s="943"/>
      <c r="J26" s="959" t="str">
        <f t="shared" si="0"/>
        <v/>
      </c>
    </row>
    <row r="27" spans="1:10" ht="24">
      <c r="A27" s="920">
        <v>5</v>
      </c>
      <c r="B27" s="921" t="s">
        <v>2889</v>
      </c>
      <c r="C27" s="922" t="s">
        <v>2890</v>
      </c>
      <c r="D27" s="1218" t="s">
        <v>3767</v>
      </c>
      <c r="E27" s="1219">
        <v>234.5</v>
      </c>
      <c r="F27" s="1220"/>
      <c r="G27" s="1221">
        <f>E27*F27</f>
        <v>0</v>
      </c>
      <c r="H27" s="923"/>
      <c r="I27" s="924"/>
      <c r="J27" s="959" t="str">
        <f t="shared" si="0"/>
        <v>CHYBNÁ CENA</v>
      </c>
    </row>
    <row r="28" spans="1:10" ht="78.75" customHeight="1">
      <c r="A28" s="925"/>
      <c r="B28" s="926" t="s">
        <v>4802</v>
      </c>
      <c r="C28" s="1452" t="s">
        <v>2891</v>
      </c>
      <c r="D28" s="1453"/>
      <c r="E28" s="1453"/>
      <c r="F28" s="1453"/>
      <c r="G28" s="1454"/>
      <c r="H28" s="927"/>
      <c r="I28" s="928"/>
      <c r="J28" s="959" t="str">
        <f t="shared" si="0"/>
        <v/>
      </c>
    </row>
    <row r="29" spans="1:10" ht="12.75">
      <c r="A29" s="925"/>
      <c r="B29" s="929"/>
      <c r="C29" s="930"/>
      <c r="D29" s="930"/>
      <c r="E29" s="930"/>
      <c r="F29" s="930"/>
      <c r="G29" s="930"/>
      <c r="H29" s="927"/>
      <c r="I29" s="928"/>
      <c r="J29" s="959" t="str">
        <f t="shared" si="0"/>
        <v/>
      </c>
    </row>
    <row r="30" spans="1:10" ht="12.75">
      <c r="A30" s="931"/>
      <c r="B30" s="932" t="str">
        <f>IF(AND(B29&lt;&gt;"Výkaz výměr:",C29=""),"Výkaz výměr:","")</f>
        <v>Výkaz výměr:</v>
      </c>
      <c r="C30" s="933" t="s">
        <v>2892</v>
      </c>
      <c r="D30" s="934"/>
      <c r="E30" s="1222">
        <v>90</v>
      </c>
      <c r="F30" s="935"/>
      <c r="G30" s="936"/>
      <c r="H30" s="927"/>
      <c r="I30" s="928"/>
      <c r="J30" s="959" t="str">
        <f t="shared" si="0"/>
        <v/>
      </c>
    </row>
    <row r="31" spans="1:10" ht="33.75">
      <c r="A31" s="931"/>
      <c r="B31" s="932" t="str">
        <f>IF(AND(B30&lt;&gt;"Výkaz výměr:",C30=""),"Výkaz výměr:","")</f>
        <v/>
      </c>
      <c r="C31" s="933" t="s">
        <v>2849</v>
      </c>
      <c r="D31" s="934"/>
      <c r="E31" s="1222">
        <v>51</v>
      </c>
      <c r="F31" s="935"/>
      <c r="G31" s="936"/>
      <c r="H31" s="927"/>
      <c r="I31" s="928"/>
      <c r="J31" s="959" t="str">
        <f t="shared" si="0"/>
        <v/>
      </c>
    </row>
    <row r="32" spans="1:10" ht="12.75">
      <c r="A32" s="937"/>
      <c r="B32" s="938" t="str">
        <f>IF(AND(B31&lt;&gt;"Výkaz výměr:",C31=""),"Výkaz výměr:","")</f>
        <v/>
      </c>
      <c r="C32" s="939" t="s">
        <v>2850</v>
      </c>
      <c r="D32" s="940"/>
      <c r="E32" s="1223">
        <v>93.5</v>
      </c>
      <c r="F32" s="941"/>
      <c r="G32" s="942"/>
      <c r="H32" s="919"/>
      <c r="I32" s="943"/>
      <c r="J32" s="959" t="str">
        <f t="shared" si="0"/>
        <v/>
      </c>
    </row>
    <row r="33" spans="1:10" ht="24">
      <c r="A33" s="920">
        <v>6</v>
      </c>
      <c r="B33" s="921" t="s">
        <v>2851</v>
      </c>
      <c r="C33" s="922" t="s">
        <v>2852</v>
      </c>
      <c r="D33" s="1218" t="s">
        <v>3767</v>
      </c>
      <c r="E33" s="1219">
        <v>70.35</v>
      </c>
      <c r="F33" s="1220"/>
      <c r="G33" s="1221">
        <f>E33*F33</f>
        <v>0</v>
      </c>
      <c r="H33" s="923"/>
      <c r="I33" s="924"/>
      <c r="J33" s="959" t="str">
        <f t="shared" si="0"/>
        <v>CHYBNÁ CENA</v>
      </c>
    </row>
    <row r="34" spans="1:10" ht="80.25" customHeight="1">
      <c r="A34" s="925"/>
      <c r="B34" s="926" t="s">
        <v>4802</v>
      </c>
      <c r="C34" s="1451" t="s">
        <v>2853</v>
      </c>
      <c r="D34" s="1451"/>
      <c r="E34" s="1451"/>
      <c r="F34" s="1451"/>
      <c r="G34" s="1451"/>
      <c r="H34" s="927"/>
      <c r="I34" s="928"/>
      <c r="J34" s="959" t="str">
        <f t="shared" si="0"/>
        <v/>
      </c>
    </row>
    <row r="35" spans="1:10" ht="12.75">
      <c r="A35" s="925"/>
      <c r="B35" s="929"/>
      <c r="C35" s="930"/>
      <c r="D35" s="930"/>
      <c r="E35" s="930"/>
      <c r="F35" s="930"/>
      <c r="G35" s="930"/>
      <c r="H35" s="927"/>
      <c r="I35" s="928"/>
      <c r="J35" s="959" t="str">
        <f t="shared" si="0"/>
        <v/>
      </c>
    </row>
    <row r="36" spans="1:10" ht="22.5">
      <c r="A36" s="937"/>
      <c r="B36" s="938" t="str">
        <f>IF(AND(B35&lt;&gt;"Výkaz výměr:",C35=""),"Výkaz výměr:","")</f>
        <v>Výkaz výměr:</v>
      </c>
      <c r="C36" s="939" t="s">
        <v>2854</v>
      </c>
      <c r="D36" s="940"/>
      <c r="E36" s="1223">
        <v>70.35</v>
      </c>
      <c r="F36" s="941"/>
      <c r="G36" s="942"/>
      <c r="H36" s="919"/>
      <c r="I36" s="943"/>
      <c r="J36" s="959" t="str">
        <f t="shared" si="0"/>
        <v/>
      </c>
    </row>
    <row r="37" spans="1:10" ht="24">
      <c r="A37" s="920">
        <v>7</v>
      </c>
      <c r="B37" s="921" t="s">
        <v>2855</v>
      </c>
      <c r="C37" s="922" t="s">
        <v>2856</v>
      </c>
      <c r="D37" s="1218" t="s">
        <v>3767</v>
      </c>
      <c r="E37" s="1219">
        <v>12.84</v>
      </c>
      <c r="F37" s="1220"/>
      <c r="G37" s="1221">
        <f>E37*F37</f>
        <v>0</v>
      </c>
      <c r="H37" s="923"/>
      <c r="I37" s="924"/>
      <c r="J37" s="959" t="str">
        <f t="shared" si="0"/>
        <v>CHYBNÁ CENA</v>
      </c>
    </row>
    <row r="38" spans="1:10" ht="55.5" customHeight="1">
      <c r="A38" s="925"/>
      <c r="B38" s="926" t="s">
        <v>4802</v>
      </c>
      <c r="C38" s="1451" t="s">
        <v>2857</v>
      </c>
      <c r="D38" s="1451"/>
      <c r="E38" s="1451"/>
      <c r="F38" s="1451"/>
      <c r="G38" s="1451"/>
      <c r="H38" s="927"/>
      <c r="I38" s="928"/>
      <c r="J38" s="959" t="str">
        <f t="shared" si="0"/>
        <v/>
      </c>
    </row>
    <row r="39" spans="1:10" ht="12.75">
      <c r="A39" s="925"/>
      <c r="B39" s="929"/>
      <c r="C39" s="930"/>
      <c r="D39" s="930"/>
      <c r="E39" s="930"/>
      <c r="F39" s="930"/>
      <c r="G39" s="930"/>
      <c r="H39" s="927"/>
      <c r="I39" s="928"/>
      <c r="J39" s="959" t="str">
        <f t="shared" si="0"/>
        <v/>
      </c>
    </row>
    <row r="40" spans="1:10" ht="22.5">
      <c r="A40" s="937"/>
      <c r="B40" s="938" t="str">
        <f>IF(AND(B39&lt;&gt;"Výkaz výměr:",C39=""),"Výkaz výměr:","")</f>
        <v>Výkaz výměr:</v>
      </c>
      <c r="C40" s="939" t="s">
        <v>2838</v>
      </c>
      <c r="D40" s="940"/>
      <c r="E40" s="1223">
        <v>12.84</v>
      </c>
      <c r="F40" s="941"/>
      <c r="G40" s="942"/>
      <c r="H40" s="919"/>
      <c r="I40" s="943"/>
      <c r="J40" s="959" t="str">
        <f t="shared" si="0"/>
        <v/>
      </c>
    </row>
    <row r="41" spans="1:10" ht="24">
      <c r="A41" s="920">
        <v>8</v>
      </c>
      <c r="B41" s="921" t="s">
        <v>2839</v>
      </c>
      <c r="C41" s="922" t="s">
        <v>2840</v>
      </c>
      <c r="D41" s="1218" t="s">
        <v>3767</v>
      </c>
      <c r="E41" s="1219">
        <v>3.852</v>
      </c>
      <c r="F41" s="1220"/>
      <c r="G41" s="1221">
        <f>E41*F41</f>
        <v>0</v>
      </c>
      <c r="H41" s="923"/>
      <c r="I41" s="924"/>
      <c r="J41" s="959" t="str">
        <f t="shared" si="0"/>
        <v>CHYBNÁ CENA</v>
      </c>
    </row>
    <row r="42" spans="1:10" ht="79.5" customHeight="1">
      <c r="A42" s="925"/>
      <c r="B42" s="926" t="s">
        <v>4802</v>
      </c>
      <c r="C42" s="1451" t="s">
        <v>2841</v>
      </c>
      <c r="D42" s="1451"/>
      <c r="E42" s="1451"/>
      <c r="F42" s="1451"/>
      <c r="G42" s="1451"/>
      <c r="H42" s="927"/>
      <c r="I42" s="928"/>
      <c r="J42" s="959" t="str">
        <f t="shared" si="0"/>
        <v/>
      </c>
    </row>
    <row r="43" spans="1:10" ht="12.75">
      <c r="A43" s="925"/>
      <c r="B43" s="929"/>
      <c r="C43" s="930"/>
      <c r="D43" s="930"/>
      <c r="E43" s="930"/>
      <c r="F43" s="930"/>
      <c r="G43" s="930"/>
      <c r="H43" s="927"/>
      <c r="I43" s="928"/>
      <c r="J43" s="959" t="str">
        <f t="shared" si="0"/>
        <v/>
      </c>
    </row>
    <row r="44" spans="1:10" ht="22.5">
      <c r="A44" s="937"/>
      <c r="B44" s="938" t="str">
        <f>IF(AND(B43&lt;&gt;"Výkaz výměr:",C43=""),"Výkaz výměr:","")</f>
        <v>Výkaz výměr:</v>
      </c>
      <c r="C44" s="939" t="s">
        <v>2842</v>
      </c>
      <c r="D44" s="940"/>
      <c r="E44" s="1223">
        <v>3.852</v>
      </c>
      <c r="F44" s="941"/>
      <c r="G44" s="942"/>
      <c r="H44" s="919"/>
      <c r="I44" s="943"/>
      <c r="J44" s="959" t="str">
        <f t="shared" si="0"/>
        <v/>
      </c>
    </row>
    <row r="45" spans="1:10" ht="24">
      <c r="A45" s="920">
        <v>9</v>
      </c>
      <c r="B45" s="921" t="s">
        <v>1503</v>
      </c>
      <c r="C45" s="922" t="s">
        <v>2843</v>
      </c>
      <c r="D45" s="1218" t="s">
        <v>3767</v>
      </c>
      <c r="E45" s="1219">
        <v>17.12</v>
      </c>
      <c r="F45" s="1220"/>
      <c r="G45" s="1221">
        <f>E45*F45</f>
        <v>0</v>
      </c>
      <c r="H45" s="923"/>
      <c r="I45" s="924"/>
      <c r="J45" s="959" t="str">
        <f t="shared" si="0"/>
        <v>CHYBNÁ CENA</v>
      </c>
    </row>
    <row r="46" spans="1:10" ht="56.25" customHeight="1">
      <c r="A46" s="925"/>
      <c r="B46" s="926" t="s">
        <v>4802</v>
      </c>
      <c r="C46" s="1451" t="s">
        <v>2844</v>
      </c>
      <c r="D46" s="1451"/>
      <c r="E46" s="1451"/>
      <c r="F46" s="1451"/>
      <c r="G46" s="1451"/>
      <c r="H46" s="927"/>
      <c r="I46" s="928"/>
      <c r="J46" s="959" t="str">
        <f t="shared" si="0"/>
        <v/>
      </c>
    </row>
    <row r="47" spans="1:10" ht="12.75">
      <c r="A47" s="925"/>
      <c r="B47" s="929"/>
      <c r="C47" s="930"/>
      <c r="D47" s="930"/>
      <c r="E47" s="930"/>
      <c r="F47" s="930"/>
      <c r="G47" s="930"/>
      <c r="H47" s="927"/>
      <c r="I47" s="928"/>
      <c r="J47" s="959" t="str">
        <f t="shared" si="0"/>
        <v/>
      </c>
    </row>
    <row r="48" spans="1:10" ht="12.75">
      <c r="A48" s="931"/>
      <c r="B48" s="932" t="str">
        <f>IF(AND(B47&lt;&gt;"Výkaz výměr:",C47=""),"Výkaz výměr:","")</f>
        <v>Výkaz výměr:</v>
      </c>
      <c r="C48" s="933" t="s">
        <v>2845</v>
      </c>
      <c r="D48" s="934"/>
      <c r="E48" s="1222">
        <v>8.56</v>
      </c>
      <c r="F48" s="935"/>
      <c r="G48" s="936"/>
      <c r="H48" s="927"/>
      <c r="I48" s="928"/>
      <c r="J48" s="959" t="str">
        <f t="shared" si="0"/>
        <v/>
      </c>
    </row>
    <row r="49" spans="1:10" ht="12.75">
      <c r="A49" s="937"/>
      <c r="B49" s="938" t="str">
        <f>IF(AND(B48&lt;&gt;"Výkaz výměr:",C48=""),"Výkaz výměr:","")</f>
        <v/>
      </c>
      <c r="C49" s="939" t="s">
        <v>2846</v>
      </c>
      <c r="D49" s="940"/>
      <c r="E49" s="1223">
        <v>8.56</v>
      </c>
      <c r="F49" s="941"/>
      <c r="G49" s="942"/>
      <c r="H49" s="919"/>
      <c r="I49" s="943"/>
      <c r="J49" s="959" t="str">
        <f t="shared" si="0"/>
        <v/>
      </c>
    </row>
    <row r="50" spans="1:10" ht="24">
      <c r="A50" s="920">
        <v>10</v>
      </c>
      <c r="B50" s="921" t="s">
        <v>2847</v>
      </c>
      <c r="C50" s="922" t="s">
        <v>2848</v>
      </c>
      <c r="D50" s="1218" t="s">
        <v>3767</v>
      </c>
      <c r="E50" s="1219">
        <v>238.78</v>
      </c>
      <c r="F50" s="1220"/>
      <c r="G50" s="1221">
        <f>E50*F50</f>
        <v>0</v>
      </c>
      <c r="H50" s="923"/>
      <c r="I50" s="924"/>
      <c r="J50" s="959" t="str">
        <f t="shared" si="0"/>
        <v>CHYBNÁ CENA</v>
      </c>
    </row>
    <row r="51" spans="1:10" ht="58.5" customHeight="1">
      <c r="A51" s="925"/>
      <c r="B51" s="926" t="s">
        <v>4802</v>
      </c>
      <c r="C51" s="1451" t="s">
        <v>1167</v>
      </c>
      <c r="D51" s="1451"/>
      <c r="E51" s="1451"/>
      <c r="F51" s="1451"/>
      <c r="G51" s="1451"/>
      <c r="H51" s="927"/>
      <c r="I51" s="928"/>
      <c r="J51" s="959" t="str">
        <f t="shared" si="0"/>
        <v/>
      </c>
    </row>
    <row r="52" spans="1:10" ht="12.75">
      <c r="A52" s="925"/>
      <c r="B52" s="929"/>
      <c r="C52" s="930"/>
      <c r="D52" s="930"/>
      <c r="E52" s="930"/>
      <c r="F52" s="930"/>
      <c r="G52" s="930"/>
      <c r="H52" s="927"/>
      <c r="I52" s="928"/>
      <c r="J52" s="959" t="str">
        <f t="shared" si="0"/>
        <v/>
      </c>
    </row>
    <row r="53" spans="1:10" ht="12.75">
      <c r="A53" s="931"/>
      <c r="B53" s="932" t="str">
        <f>IF(AND(B52&lt;&gt;"Výkaz výměr:",C52=""),"Výkaz výměr:","")</f>
        <v>Výkaz výměr:</v>
      </c>
      <c r="C53" s="933" t="s">
        <v>1168</v>
      </c>
      <c r="D53" s="934"/>
      <c r="E53" s="1222">
        <v>234.5</v>
      </c>
      <c r="F53" s="935"/>
      <c r="G53" s="936"/>
      <c r="H53" s="927"/>
      <c r="I53" s="928"/>
      <c r="J53" s="959" t="str">
        <f t="shared" si="0"/>
        <v/>
      </c>
    </row>
    <row r="54" spans="1:10" ht="12.75">
      <c r="A54" s="931"/>
      <c r="B54" s="932" t="str">
        <f>IF(AND(B53&lt;&gt;"Výkaz výměr:",C53=""),"Výkaz výměr:","")</f>
        <v/>
      </c>
      <c r="C54" s="933" t="s">
        <v>1169</v>
      </c>
      <c r="D54" s="934"/>
      <c r="E54" s="1222">
        <v>12.84</v>
      </c>
      <c r="F54" s="935"/>
      <c r="G54" s="936"/>
      <c r="H54" s="927"/>
      <c r="I54" s="928"/>
      <c r="J54" s="959" t="str">
        <f t="shared" si="0"/>
        <v/>
      </c>
    </row>
    <row r="55" spans="1:10" ht="12.75">
      <c r="A55" s="937"/>
      <c r="B55" s="938" t="str">
        <f>IF(AND(B54&lt;&gt;"Výkaz výměr:",C54=""),"Výkaz výměr:","")</f>
        <v/>
      </c>
      <c r="C55" s="939" t="s">
        <v>1170</v>
      </c>
      <c r="D55" s="940"/>
      <c r="E55" s="1223">
        <v>-8.56</v>
      </c>
      <c r="F55" s="941"/>
      <c r="G55" s="942"/>
      <c r="H55" s="919"/>
      <c r="I55" s="943"/>
      <c r="J55" s="959" t="str">
        <f t="shared" si="0"/>
        <v/>
      </c>
    </row>
    <row r="56" spans="1:10" ht="36">
      <c r="A56" s="920">
        <v>11</v>
      </c>
      <c r="B56" s="921" t="s">
        <v>1171</v>
      </c>
      <c r="C56" s="922" t="s">
        <v>2941</v>
      </c>
      <c r="D56" s="1218" t="s">
        <v>3767</v>
      </c>
      <c r="E56" s="1219">
        <v>2387.8</v>
      </c>
      <c r="F56" s="1220"/>
      <c r="G56" s="1221">
        <f>E56*F56</f>
        <v>0</v>
      </c>
      <c r="H56" s="923"/>
      <c r="I56" s="924"/>
      <c r="J56" s="959" t="str">
        <f t="shared" si="0"/>
        <v>CHYBNÁ CENA</v>
      </c>
    </row>
    <row r="57" spans="1:10" ht="81.75" customHeight="1">
      <c r="A57" s="925"/>
      <c r="B57" s="926" t="s">
        <v>4802</v>
      </c>
      <c r="C57" s="1451" t="s">
        <v>1277</v>
      </c>
      <c r="D57" s="1451"/>
      <c r="E57" s="1451"/>
      <c r="F57" s="1451"/>
      <c r="G57" s="1451"/>
      <c r="H57" s="927"/>
      <c r="I57" s="928"/>
      <c r="J57" s="959" t="str">
        <f t="shared" si="0"/>
        <v/>
      </c>
    </row>
    <row r="58" spans="1:10" ht="12.75">
      <c r="A58" s="925"/>
      <c r="B58" s="929"/>
      <c r="C58" s="930"/>
      <c r="D58" s="930"/>
      <c r="E58" s="930"/>
      <c r="F58" s="930"/>
      <c r="G58" s="930"/>
      <c r="H58" s="927"/>
      <c r="I58" s="928"/>
      <c r="J58" s="959" t="str">
        <f t="shared" si="0"/>
        <v/>
      </c>
    </row>
    <row r="59" spans="1:10" ht="22.5">
      <c r="A59" s="937"/>
      <c r="B59" s="938" t="str">
        <f>IF(AND(B58&lt;&gt;"Výkaz výměr:",C58=""),"Výkaz výměr:","")</f>
        <v>Výkaz výměr:</v>
      </c>
      <c r="C59" s="939" t="s">
        <v>1278</v>
      </c>
      <c r="D59" s="940"/>
      <c r="E59" s="1223">
        <v>2387.8</v>
      </c>
      <c r="F59" s="941"/>
      <c r="G59" s="942"/>
      <c r="H59" s="919"/>
      <c r="I59" s="943"/>
      <c r="J59" s="959" t="str">
        <f t="shared" si="0"/>
        <v/>
      </c>
    </row>
    <row r="60" spans="1:10" ht="24">
      <c r="A60" s="920">
        <v>12</v>
      </c>
      <c r="B60" s="921" t="s">
        <v>1279</v>
      </c>
      <c r="C60" s="922" t="s">
        <v>1280</v>
      </c>
      <c r="D60" s="1218" t="s">
        <v>3767</v>
      </c>
      <c r="E60" s="1219">
        <v>241.4</v>
      </c>
      <c r="F60" s="1220"/>
      <c r="G60" s="1221">
        <f>E60*F60</f>
        <v>0</v>
      </c>
      <c r="H60" s="923"/>
      <c r="I60" s="924"/>
      <c r="J60" s="959" t="str">
        <f t="shared" si="0"/>
        <v>CHYBNÁ CENA</v>
      </c>
    </row>
    <row r="61" spans="1:10" ht="78" customHeight="1">
      <c r="A61" s="925"/>
      <c r="B61" s="926" t="s">
        <v>4802</v>
      </c>
      <c r="C61" s="1451" t="s">
        <v>1281</v>
      </c>
      <c r="D61" s="1451"/>
      <c r="E61" s="1451"/>
      <c r="F61" s="1451"/>
      <c r="G61" s="1451"/>
      <c r="H61" s="927"/>
      <c r="I61" s="928"/>
      <c r="J61" s="959" t="str">
        <f t="shared" si="0"/>
        <v/>
      </c>
    </row>
    <row r="62" spans="1:10" ht="12.75">
      <c r="A62" s="925"/>
      <c r="B62" s="929"/>
      <c r="C62" s="930"/>
      <c r="D62" s="930"/>
      <c r="E62" s="930"/>
      <c r="F62" s="930"/>
      <c r="G62" s="930"/>
      <c r="H62" s="927"/>
      <c r="I62" s="928"/>
      <c r="J62" s="959" t="str">
        <f t="shared" si="0"/>
        <v/>
      </c>
    </row>
    <row r="63" spans="1:10" ht="33.75">
      <c r="A63" s="937"/>
      <c r="B63" s="938" t="str">
        <f>IF(AND(B62&lt;&gt;"Výkaz výměr:",C62=""),"Výkaz výměr:","")</f>
        <v>Výkaz výměr:</v>
      </c>
      <c r="C63" s="939" t="s">
        <v>1282</v>
      </c>
      <c r="D63" s="940"/>
      <c r="E63" s="1223">
        <v>241.4</v>
      </c>
      <c r="F63" s="941"/>
      <c r="G63" s="942"/>
      <c r="H63" s="919"/>
      <c r="I63" s="943"/>
      <c r="J63" s="959" t="str">
        <f t="shared" si="0"/>
        <v/>
      </c>
    </row>
    <row r="64" spans="1:10" ht="24">
      <c r="A64" s="920">
        <v>13</v>
      </c>
      <c r="B64" s="921" t="s">
        <v>3789</v>
      </c>
      <c r="C64" s="922" t="s">
        <v>3790</v>
      </c>
      <c r="D64" s="1218" t="s">
        <v>3767</v>
      </c>
      <c r="E64" s="1219">
        <v>8.56</v>
      </c>
      <c r="F64" s="1220"/>
      <c r="G64" s="1221">
        <f>E64*F64</f>
        <v>0</v>
      </c>
      <c r="H64" s="923"/>
      <c r="I64" s="924"/>
      <c r="J64" s="959" t="str">
        <f t="shared" si="0"/>
        <v>CHYBNÁ CENA</v>
      </c>
    </row>
    <row r="65" spans="1:10" ht="58.5" customHeight="1">
      <c r="A65" s="925"/>
      <c r="B65" s="926" t="s">
        <v>4802</v>
      </c>
      <c r="C65" s="1451" t="s">
        <v>1283</v>
      </c>
      <c r="D65" s="1451"/>
      <c r="E65" s="1451"/>
      <c r="F65" s="1451"/>
      <c r="G65" s="1451"/>
      <c r="H65" s="927"/>
      <c r="I65" s="928"/>
      <c r="J65" s="959" t="str">
        <f t="shared" si="0"/>
        <v/>
      </c>
    </row>
    <row r="66" spans="1:10" ht="12.75">
      <c r="A66" s="925"/>
      <c r="B66" s="929"/>
      <c r="C66" s="930"/>
      <c r="D66" s="930"/>
      <c r="E66" s="930"/>
      <c r="F66" s="930"/>
      <c r="G66" s="930"/>
      <c r="H66" s="927"/>
      <c r="I66" s="928"/>
      <c r="J66" s="959" t="str">
        <f t="shared" si="0"/>
        <v/>
      </c>
    </row>
    <row r="67" spans="1:10" ht="22.5">
      <c r="A67" s="937"/>
      <c r="B67" s="938" t="str">
        <f>IF(AND(B66&lt;&gt;"Výkaz výměr:",C66=""),"Výkaz výměr:","")</f>
        <v>Výkaz výměr:</v>
      </c>
      <c r="C67" s="939" t="s">
        <v>1284</v>
      </c>
      <c r="D67" s="940"/>
      <c r="E67" s="1223">
        <v>8.56</v>
      </c>
      <c r="F67" s="941"/>
      <c r="G67" s="942"/>
      <c r="H67" s="919"/>
      <c r="I67" s="943"/>
      <c r="J67" s="959" t="str">
        <f t="shared" si="0"/>
        <v/>
      </c>
    </row>
    <row r="68" spans="1:10" ht="24">
      <c r="A68" s="920">
        <v>14</v>
      </c>
      <c r="B68" s="921" t="s">
        <v>1285</v>
      </c>
      <c r="C68" s="922" t="s">
        <v>1286</v>
      </c>
      <c r="D68" s="1218" t="s">
        <v>3773</v>
      </c>
      <c r="E68" s="1219">
        <v>767</v>
      </c>
      <c r="F68" s="1220"/>
      <c r="G68" s="1221">
        <f>E68*F68</f>
        <v>0</v>
      </c>
      <c r="H68" s="923"/>
      <c r="I68" s="924"/>
      <c r="J68" s="959" t="str">
        <f t="shared" si="0"/>
        <v>CHYBNÁ CENA</v>
      </c>
    </row>
    <row r="69" spans="1:10" ht="53.25" customHeight="1">
      <c r="A69" s="925"/>
      <c r="B69" s="926" t="s">
        <v>4802</v>
      </c>
      <c r="C69" s="1451" t="s">
        <v>2989</v>
      </c>
      <c r="D69" s="1451"/>
      <c r="E69" s="1451"/>
      <c r="F69" s="1451"/>
      <c r="G69" s="1451"/>
      <c r="H69" s="927"/>
      <c r="I69" s="928"/>
      <c r="J69" s="959" t="str">
        <f t="shared" si="0"/>
        <v/>
      </c>
    </row>
    <row r="70" spans="1:10" ht="12.75">
      <c r="A70" s="925"/>
      <c r="B70" s="929"/>
      <c r="C70" s="930"/>
      <c r="D70" s="930"/>
      <c r="E70" s="930"/>
      <c r="F70" s="930"/>
      <c r="G70" s="930"/>
      <c r="H70" s="927"/>
      <c r="I70" s="928"/>
      <c r="J70" s="959" t="str">
        <f aca="true" t="shared" si="1" ref="J70:J133">IF((ISBLANK(D70)),"",IF(G70&lt;=0,"CHYBNÁ CENA",""))</f>
        <v/>
      </c>
    </row>
    <row r="71" spans="1:10" ht="22.5">
      <c r="A71" s="937"/>
      <c r="B71" s="938" t="str">
        <f>IF(AND(B70&lt;&gt;"Výkaz výměr:",C70=""),"Výkaz výměr:","")</f>
        <v>Výkaz výměr:</v>
      </c>
      <c r="C71" s="939" t="s">
        <v>2990</v>
      </c>
      <c r="D71" s="940"/>
      <c r="E71" s="1223">
        <v>767</v>
      </c>
      <c r="F71" s="941"/>
      <c r="G71" s="942"/>
      <c r="H71" s="919"/>
      <c r="I71" s="943"/>
      <c r="J71" s="959" t="str">
        <f t="shared" si="1"/>
        <v/>
      </c>
    </row>
    <row r="72" spans="1:10" ht="12.75">
      <c r="A72" s="920">
        <v>15</v>
      </c>
      <c r="B72" s="921" t="s">
        <v>2991</v>
      </c>
      <c r="C72" s="922" t="s">
        <v>2992</v>
      </c>
      <c r="D72" s="1218" t="s">
        <v>3773</v>
      </c>
      <c r="E72" s="1219">
        <v>2121</v>
      </c>
      <c r="F72" s="1220"/>
      <c r="G72" s="1221">
        <f>E72*F72</f>
        <v>0</v>
      </c>
      <c r="H72" s="923"/>
      <c r="I72" s="924"/>
      <c r="J72" s="959" t="str">
        <f t="shared" si="1"/>
        <v>CHYBNÁ CENA</v>
      </c>
    </row>
    <row r="73" spans="1:10" ht="12.75">
      <c r="A73" s="925"/>
      <c r="B73" s="926" t="s">
        <v>4802</v>
      </c>
      <c r="C73" s="1451" t="s">
        <v>2993</v>
      </c>
      <c r="D73" s="1451"/>
      <c r="E73" s="1451"/>
      <c r="F73" s="1451"/>
      <c r="G73" s="1451"/>
      <c r="H73" s="927"/>
      <c r="I73" s="928"/>
      <c r="J73" s="959" t="str">
        <f t="shared" si="1"/>
        <v/>
      </c>
    </row>
    <row r="74" spans="1:10" ht="12.75">
      <c r="A74" s="925"/>
      <c r="B74" s="929"/>
      <c r="C74" s="930"/>
      <c r="D74" s="930"/>
      <c r="E74" s="930"/>
      <c r="F74" s="930"/>
      <c r="G74" s="930"/>
      <c r="H74" s="927"/>
      <c r="I74" s="928"/>
      <c r="J74" s="959" t="str">
        <f t="shared" si="1"/>
        <v/>
      </c>
    </row>
    <row r="75" spans="1:10" ht="12.75">
      <c r="A75" s="937"/>
      <c r="B75" s="938" t="str">
        <f>IF(AND(B74&lt;&gt;"Výkaz výměr:",C74=""),"Výkaz výměr:","")</f>
        <v>Výkaz výměr:</v>
      </c>
      <c r="C75" s="939" t="s">
        <v>2994</v>
      </c>
      <c r="D75" s="940"/>
      <c r="E75" s="1223">
        <v>2121</v>
      </c>
      <c r="F75" s="941"/>
      <c r="G75" s="942"/>
      <c r="H75" s="919"/>
      <c r="I75" s="943"/>
      <c r="J75" s="959" t="str">
        <f t="shared" si="1"/>
        <v/>
      </c>
    </row>
    <row r="76" spans="1:10" s="167" customFormat="1" ht="18">
      <c r="A76" s="187" t="s">
        <v>3097</v>
      </c>
      <c r="B76" s="188"/>
      <c r="C76" s="189" t="s">
        <v>2995</v>
      </c>
      <c r="D76" s="190"/>
      <c r="E76" s="190"/>
      <c r="F76" s="190"/>
      <c r="G76" s="1224">
        <f>SUM(G77:G92)</f>
        <v>0</v>
      </c>
      <c r="H76" s="190"/>
      <c r="I76" s="192" t="s">
        <v>3097</v>
      </c>
      <c r="J76" s="959" t="str">
        <f t="shared" si="1"/>
        <v/>
      </c>
    </row>
    <row r="77" spans="1:10" ht="36">
      <c r="A77" s="920">
        <v>16</v>
      </c>
      <c r="B77" s="921" t="s">
        <v>2996</v>
      </c>
      <c r="C77" s="922" t="s">
        <v>2997</v>
      </c>
      <c r="D77" s="1218" t="s">
        <v>3773</v>
      </c>
      <c r="E77" s="1219">
        <v>1820</v>
      </c>
      <c r="F77" s="1220"/>
      <c r="G77" s="1221">
        <f>E77*F77</f>
        <v>0</v>
      </c>
      <c r="H77" s="923"/>
      <c r="I77" s="924" t="s">
        <v>3097</v>
      </c>
      <c r="J77" s="959" t="str">
        <f t="shared" si="1"/>
        <v>CHYBNÁ CENA</v>
      </c>
    </row>
    <row r="78" spans="1:10" ht="12.75">
      <c r="A78" s="925"/>
      <c r="B78" s="926" t="s">
        <v>4802</v>
      </c>
      <c r="C78" s="1451"/>
      <c r="D78" s="1451"/>
      <c r="E78" s="1451"/>
      <c r="F78" s="1451"/>
      <c r="G78" s="1451"/>
      <c r="H78" s="927"/>
      <c r="I78" s="928"/>
      <c r="J78" s="959" t="str">
        <f t="shared" si="1"/>
        <v/>
      </c>
    </row>
    <row r="79" spans="1:10" ht="12.75">
      <c r="A79" s="925"/>
      <c r="B79" s="929"/>
      <c r="C79" s="930"/>
      <c r="D79" s="930"/>
      <c r="E79" s="930"/>
      <c r="F79" s="930"/>
      <c r="G79" s="930"/>
      <c r="H79" s="927"/>
      <c r="I79" s="928"/>
      <c r="J79" s="959" t="str">
        <f t="shared" si="1"/>
        <v/>
      </c>
    </row>
    <row r="80" spans="1:10" ht="22.5">
      <c r="A80" s="937"/>
      <c r="B80" s="938" t="str">
        <f>IF(AND(B79&lt;&gt;"Výkaz výměr:",C79=""),"Výkaz výměr:","")</f>
        <v>Výkaz výměr:</v>
      </c>
      <c r="C80" s="939" t="s">
        <v>2998</v>
      </c>
      <c r="D80" s="940"/>
      <c r="E80" s="1223">
        <v>1820</v>
      </c>
      <c r="F80" s="941"/>
      <c r="G80" s="942"/>
      <c r="H80" s="919"/>
      <c r="I80" s="943"/>
      <c r="J80" s="959" t="str">
        <f t="shared" si="1"/>
        <v/>
      </c>
    </row>
    <row r="81" spans="1:10" ht="24">
      <c r="A81" s="920">
        <v>17</v>
      </c>
      <c r="B81" s="921" t="s">
        <v>2999</v>
      </c>
      <c r="C81" s="922" t="s">
        <v>3000</v>
      </c>
      <c r="D81" s="1218" t="s">
        <v>3767</v>
      </c>
      <c r="E81" s="1219">
        <v>273</v>
      </c>
      <c r="F81" s="1220"/>
      <c r="G81" s="1221">
        <f>E81*F81</f>
        <v>0</v>
      </c>
      <c r="H81" s="923"/>
      <c r="I81" s="924"/>
      <c r="J81" s="959" t="str">
        <f t="shared" si="1"/>
        <v>CHYBNÁ CENA</v>
      </c>
    </row>
    <row r="82" spans="1:10" ht="30.75" customHeight="1">
      <c r="A82" s="925"/>
      <c r="B82" s="926" t="s">
        <v>4802</v>
      </c>
      <c r="C82" s="1451" t="s">
        <v>1245</v>
      </c>
      <c r="D82" s="1451"/>
      <c r="E82" s="1451"/>
      <c r="F82" s="1451"/>
      <c r="G82" s="1451"/>
      <c r="H82" s="927"/>
      <c r="I82" s="928"/>
      <c r="J82" s="959" t="str">
        <f t="shared" si="1"/>
        <v/>
      </c>
    </row>
    <row r="83" spans="1:10" ht="12.75">
      <c r="A83" s="925"/>
      <c r="B83" s="929"/>
      <c r="C83" s="930"/>
      <c r="D83" s="930"/>
      <c r="E83" s="930"/>
      <c r="F83" s="930"/>
      <c r="G83" s="930"/>
      <c r="H83" s="927"/>
      <c r="I83" s="928"/>
      <c r="J83" s="959" t="str">
        <f t="shared" si="1"/>
        <v/>
      </c>
    </row>
    <row r="84" spans="1:10" ht="22.5">
      <c r="A84" s="937"/>
      <c r="B84" s="938" t="str">
        <f>IF(AND(B83&lt;&gt;"Výkaz výměr:",C83=""),"Výkaz výměr:","")</f>
        <v>Výkaz výměr:</v>
      </c>
      <c r="C84" s="939" t="s">
        <v>1246</v>
      </c>
      <c r="D84" s="940"/>
      <c r="E84" s="1223">
        <v>273</v>
      </c>
      <c r="F84" s="941"/>
      <c r="G84" s="942"/>
      <c r="H84" s="919"/>
      <c r="I84" s="943"/>
      <c r="J84" s="959" t="str">
        <f t="shared" si="1"/>
        <v/>
      </c>
    </row>
    <row r="85" spans="1:10" ht="24">
      <c r="A85" s="920">
        <v>18</v>
      </c>
      <c r="B85" s="921" t="s">
        <v>3780</v>
      </c>
      <c r="C85" s="922" t="s">
        <v>3781</v>
      </c>
      <c r="D85" s="1218" t="s">
        <v>3767</v>
      </c>
      <c r="E85" s="1219">
        <v>273</v>
      </c>
      <c r="F85" s="1220"/>
      <c r="G85" s="1221">
        <f>E85*F85</f>
        <v>0</v>
      </c>
      <c r="H85" s="923"/>
      <c r="I85" s="924"/>
      <c r="J85" s="959" t="str">
        <f t="shared" si="1"/>
        <v>CHYBNÁ CENA</v>
      </c>
    </row>
    <row r="86" spans="1:10" ht="51.75" customHeight="1">
      <c r="A86" s="925"/>
      <c r="B86" s="926" t="s">
        <v>4802</v>
      </c>
      <c r="C86" s="1451" t="s">
        <v>1247</v>
      </c>
      <c r="D86" s="1451"/>
      <c r="E86" s="1451"/>
      <c r="F86" s="1451"/>
      <c r="G86" s="1451"/>
      <c r="H86" s="927"/>
      <c r="I86" s="928"/>
      <c r="J86" s="959" t="str">
        <f t="shared" si="1"/>
        <v/>
      </c>
    </row>
    <row r="87" spans="1:10" ht="12.75">
      <c r="A87" s="925"/>
      <c r="B87" s="929"/>
      <c r="C87" s="930"/>
      <c r="D87" s="930"/>
      <c r="E87" s="930"/>
      <c r="F87" s="930"/>
      <c r="G87" s="930"/>
      <c r="H87" s="927"/>
      <c r="I87" s="928"/>
      <c r="J87" s="959" t="str">
        <f t="shared" si="1"/>
        <v/>
      </c>
    </row>
    <row r="88" spans="1:10" ht="22.5">
      <c r="A88" s="937"/>
      <c r="B88" s="938" t="str">
        <f>IF(AND(B87&lt;&gt;"Výkaz výměr:",C87=""),"Výkaz výměr:","")</f>
        <v>Výkaz výměr:</v>
      </c>
      <c r="C88" s="939" t="s">
        <v>1248</v>
      </c>
      <c r="D88" s="940"/>
      <c r="E88" s="1223">
        <v>273</v>
      </c>
      <c r="F88" s="941"/>
      <c r="G88" s="942"/>
      <c r="H88" s="919"/>
      <c r="I88" s="943"/>
      <c r="J88" s="959" t="str">
        <f t="shared" si="1"/>
        <v/>
      </c>
    </row>
    <row r="89" spans="1:10" ht="12.75">
      <c r="A89" s="920">
        <v>19</v>
      </c>
      <c r="B89" s="921" t="s">
        <v>3784</v>
      </c>
      <c r="C89" s="922" t="s">
        <v>3785</v>
      </c>
      <c r="D89" s="1218" t="s">
        <v>3767</v>
      </c>
      <c r="E89" s="1219">
        <v>273</v>
      </c>
      <c r="F89" s="1220"/>
      <c r="G89" s="1221">
        <f>E89*F89</f>
        <v>0</v>
      </c>
      <c r="H89" s="923"/>
      <c r="I89" s="924"/>
      <c r="J89" s="959" t="str">
        <f t="shared" si="1"/>
        <v>CHYBNÁ CENA</v>
      </c>
    </row>
    <row r="90" spans="1:10" ht="30" customHeight="1">
      <c r="A90" s="925"/>
      <c r="B90" s="926" t="s">
        <v>4802</v>
      </c>
      <c r="C90" s="1451" t="s">
        <v>1249</v>
      </c>
      <c r="D90" s="1451"/>
      <c r="E90" s="1451"/>
      <c r="F90" s="1451"/>
      <c r="G90" s="1451"/>
      <c r="H90" s="927"/>
      <c r="I90" s="928"/>
      <c r="J90" s="959" t="str">
        <f t="shared" si="1"/>
        <v/>
      </c>
    </row>
    <row r="91" spans="1:10" ht="12.75">
      <c r="A91" s="925"/>
      <c r="B91" s="929"/>
      <c r="C91" s="930"/>
      <c r="D91" s="930"/>
      <c r="E91" s="930"/>
      <c r="F91" s="930"/>
      <c r="G91" s="930"/>
      <c r="H91" s="927"/>
      <c r="I91" s="928"/>
      <c r="J91" s="959" t="str">
        <f t="shared" si="1"/>
        <v/>
      </c>
    </row>
    <row r="92" spans="1:10" ht="12.75">
      <c r="A92" s="937"/>
      <c r="B92" s="938" t="str">
        <f>IF(AND(B91&lt;&gt;"Výkaz výměr:",C91=""),"Výkaz výměr:","")</f>
        <v>Výkaz výměr:</v>
      </c>
      <c r="C92" s="939" t="s">
        <v>1250</v>
      </c>
      <c r="D92" s="940"/>
      <c r="E92" s="1223">
        <v>273</v>
      </c>
      <c r="F92" s="941"/>
      <c r="G92" s="942"/>
      <c r="H92" s="919"/>
      <c r="I92" s="943" t="s">
        <v>3097</v>
      </c>
      <c r="J92" s="959" t="str">
        <f t="shared" si="1"/>
        <v/>
      </c>
    </row>
    <row r="93" spans="1:10" s="167" customFormat="1" ht="18">
      <c r="A93" s="187" t="s">
        <v>3097</v>
      </c>
      <c r="B93" s="188"/>
      <c r="C93" s="189" t="s">
        <v>1251</v>
      </c>
      <c r="D93" s="190"/>
      <c r="E93" s="190"/>
      <c r="F93" s="190"/>
      <c r="G93" s="1224">
        <f>SUM(G94:G112)</f>
        <v>0</v>
      </c>
      <c r="H93" s="190"/>
      <c r="I93" s="192" t="s">
        <v>3097</v>
      </c>
      <c r="J93" s="959" t="str">
        <f t="shared" si="1"/>
        <v/>
      </c>
    </row>
    <row r="94" spans="1:10" ht="24">
      <c r="A94" s="920">
        <v>20</v>
      </c>
      <c r="B94" s="921" t="s">
        <v>2885</v>
      </c>
      <c r="C94" s="922" t="s">
        <v>2886</v>
      </c>
      <c r="D94" s="1218" t="s">
        <v>3767</v>
      </c>
      <c r="E94" s="1219">
        <v>324.9</v>
      </c>
      <c r="F94" s="1220"/>
      <c r="G94" s="1221">
        <f>E94*F94</f>
        <v>0</v>
      </c>
      <c r="H94" s="923"/>
      <c r="I94" s="924" t="s">
        <v>3097</v>
      </c>
      <c r="J94" s="959" t="str">
        <f t="shared" si="1"/>
        <v>CHYBNÁ CENA</v>
      </c>
    </row>
    <row r="95" spans="1:10" ht="56.25" customHeight="1">
      <c r="A95" s="925"/>
      <c r="B95" s="926" t="s">
        <v>4802</v>
      </c>
      <c r="C95" s="1451" t="s">
        <v>2887</v>
      </c>
      <c r="D95" s="1451"/>
      <c r="E95" s="1451"/>
      <c r="F95" s="1451"/>
      <c r="G95" s="1451"/>
      <c r="H95" s="927"/>
      <c r="I95" s="928" t="s">
        <v>3097</v>
      </c>
      <c r="J95" s="959" t="str">
        <f t="shared" si="1"/>
        <v/>
      </c>
    </row>
    <row r="96" spans="1:10" ht="12.75">
      <c r="A96" s="925"/>
      <c r="B96" s="929"/>
      <c r="C96" s="930"/>
      <c r="D96" s="930"/>
      <c r="E96" s="930"/>
      <c r="F96" s="930"/>
      <c r="G96" s="930"/>
      <c r="H96" s="927"/>
      <c r="I96" s="928" t="s">
        <v>3097</v>
      </c>
      <c r="J96" s="959" t="str">
        <f t="shared" si="1"/>
        <v/>
      </c>
    </row>
    <row r="97" spans="1:10" ht="22.5">
      <c r="A97" s="937"/>
      <c r="B97" s="938" t="str">
        <f>IF(AND(B96&lt;&gt;"Výkaz výměr:",C96=""),"Výkaz výměr:","")</f>
        <v>Výkaz výměr:</v>
      </c>
      <c r="C97" s="939" t="s">
        <v>385</v>
      </c>
      <c r="D97" s="940"/>
      <c r="E97" s="1223">
        <v>324.9</v>
      </c>
      <c r="F97" s="941"/>
      <c r="G97" s="942"/>
      <c r="H97" s="919"/>
      <c r="I97" s="943" t="s">
        <v>3097</v>
      </c>
      <c r="J97" s="959" t="str">
        <f t="shared" si="1"/>
        <v/>
      </c>
    </row>
    <row r="98" spans="1:10" ht="24">
      <c r="A98" s="920">
        <v>21</v>
      </c>
      <c r="B98" s="921" t="s">
        <v>3780</v>
      </c>
      <c r="C98" s="922" t="s">
        <v>3781</v>
      </c>
      <c r="D98" s="1218" t="s">
        <v>3767</v>
      </c>
      <c r="E98" s="1219">
        <v>324.9</v>
      </c>
      <c r="F98" s="1220"/>
      <c r="G98" s="1221">
        <f>E98*F98</f>
        <v>0</v>
      </c>
      <c r="H98" s="923"/>
      <c r="I98" s="924" t="s">
        <v>3097</v>
      </c>
      <c r="J98" s="959" t="str">
        <f t="shared" si="1"/>
        <v>CHYBNÁ CENA</v>
      </c>
    </row>
    <row r="99" spans="1:10" ht="54.75" customHeight="1">
      <c r="A99" s="925"/>
      <c r="B99" s="926" t="s">
        <v>4802</v>
      </c>
      <c r="C99" s="1451" t="s">
        <v>1247</v>
      </c>
      <c r="D99" s="1451"/>
      <c r="E99" s="1451"/>
      <c r="F99" s="1451"/>
      <c r="G99" s="1451"/>
      <c r="H99" s="927"/>
      <c r="I99" s="928"/>
      <c r="J99" s="959" t="str">
        <f t="shared" si="1"/>
        <v/>
      </c>
    </row>
    <row r="100" spans="1:10" ht="12.75">
      <c r="A100" s="925"/>
      <c r="B100" s="929"/>
      <c r="C100" s="930"/>
      <c r="D100" s="930"/>
      <c r="E100" s="930"/>
      <c r="F100" s="930"/>
      <c r="G100" s="930"/>
      <c r="H100" s="927"/>
      <c r="I100" s="928"/>
      <c r="J100" s="959" t="str">
        <f t="shared" si="1"/>
        <v/>
      </c>
    </row>
    <row r="101" spans="1:10" ht="22.5">
      <c r="A101" s="937"/>
      <c r="B101" s="938" t="str">
        <f>IF(AND(B100&lt;&gt;"Výkaz výměr:",C100=""),"Výkaz výměr:","")</f>
        <v>Výkaz výměr:</v>
      </c>
      <c r="C101" s="939" t="s">
        <v>386</v>
      </c>
      <c r="D101" s="940"/>
      <c r="E101" s="1223">
        <v>324.9</v>
      </c>
      <c r="F101" s="941"/>
      <c r="G101" s="942"/>
      <c r="H101" s="919"/>
      <c r="I101" s="943"/>
      <c r="J101" s="959" t="str">
        <f t="shared" si="1"/>
        <v/>
      </c>
    </row>
    <row r="102" spans="1:10" ht="24">
      <c r="A102" s="920">
        <v>22</v>
      </c>
      <c r="B102" s="921" t="s">
        <v>1252</v>
      </c>
      <c r="C102" s="922" t="s">
        <v>1253</v>
      </c>
      <c r="D102" s="1218" t="s">
        <v>3773</v>
      </c>
      <c r="E102" s="1219">
        <v>2166</v>
      </c>
      <c r="F102" s="1220"/>
      <c r="G102" s="1221">
        <f>E102*F102</f>
        <v>0</v>
      </c>
      <c r="H102" s="923"/>
      <c r="I102" s="924"/>
      <c r="J102" s="959" t="str">
        <f t="shared" si="1"/>
        <v>CHYBNÁ CENA</v>
      </c>
    </row>
    <row r="103" spans="1:10" ht="42.75" customHeight="1">
      <c r="A103" s="925"/>
      <c r="B103" s="926" t="s">
        <v>4802</v>
      </c>
      <c r="C103" s="1451" t="s">
        <v>1254</v>
      </c>
      <c r="D103" s="1451"/>
      <c r="E103" s="1451"/>
      <c r="F103" s="1451"/>
      <c r="G103" s="1451"/>
      <c r="H103" s="927"/>
      <c r="I103" s="928"/>
      <c r="J103" s="959" t="str">
        <f t="shared" si="1"/>
        <v/>
      </c>
    </row>
    <row r="104" spans="1:10" ht="12.75">
      <c r="A104" s="925"/>
      <c r="B104" s="929"/>
      <c r="C104" s="930"/>
      <c r="D104" s="930"/>
      <c r="E104" s="930"/>
      <c r="F104" s="930"/>
      <c r="G104" s="930"/>
      <c r="H104" s="927"/>
      <c r="I104" s="928"/>
      <c r="J104" s="959" t="str">
        <f t="shared" si="1"/>
        <v/>
      </c>
    </row>
    <row r="105" spans="1:10" ht="22.5">
      <c r="A105" s="931"/>
      <c r="B105" s="932" t="str">
        <f>IF(AND(B104&lt;&gt;"Výkaz výměr:",C104=""),"Výkaz výměr:","")</f>
        <v>Výkaz výměr:</v>
      </c>
      <c r="C105" s="933" t="s">
        <v>1255</v>
      </c>
      <c r="D105" s="934"/>
      <c r="E105" s="1222">
        <v>2166</v>
      </c>
      <c r="F105" s="935"/>
      <c r="G105" s="936"/>
      <c r="H105" s="927"/>
      <c r="I105" s="928"/>
      <c r="J105" s="959" t="str">
        <f t="shared" si="1"/>
        <v/>
      </c>
    </row>
    <row r="106" spans="1:10" ht="22.5">
      <c r="A106" s="931"/>
      <c r="B106" s="932" t="str">
        <f>IF(AND(B105&lt;&gt;"Výkaz výměr:",C105=""),"Výkaz výměr:","")</f>
        <v/>
      </c>
      <c r="C106" s="933" t="s">
        <v>1256</v>
      </c>
      <c r="D106" s="934"/>
      <c r="E106" s="1222">
        <v>0</v>
      </c>
      <c r="F106" s="935"/>
      <c r="G106" s="936"/>
      <c r="H106" s="927"/>
      <c r="I106" s="928"/>
      <c r="J106" s="959" t="str">
        <f t="shared" si="1"/>
        <v/>
      </c>
    </row>
    <row r="107" spans="1:10" ht="12.75">
      <c r="A107" s="937"/>
      <c r="B107" s="938" t="str">
        <f>IF(AND(B106&lt;&gt;"Výkaz výměr:",C106=""),"Výkaz výměr:","")</f>
        <v/>
      </c>
      <c r="C107" s="939" t="s">
        <v>1257</v>
      </c>
      <c r="D107" s="940"/>
      <c r="E107" s="1223">
        <v>0</v>
      </c>
      <c r="F107" s="941"/>
      <c r="G107" s="942"/>
      <c r="H107" s="919"/>
      <c r="I107" s="943"/>
      <c r="J107" s="959" t="str">
        <f t="shared" si="1"/>
        <v/>
      </c>
    </row>
    <row r="108" spans="1:10" ht="12.75">
      <c r="A108" s="920">
        <v>23</v>
      </c>
      <c r="B108" s="921" t="s">
        <v>1258</v>
      </c>
      <c r="C108" s="922" t="s">
        <v>1259</v>
      </c>
      <c r="D108" s="1218" t="s">
        <v>3767</v>
      </c>
      <c r="E108" s="1219">
        <v>51.9</v>
      </c>
      <c r="F108" s="1220"/>
      <c r="G108" s="1221">
        <f>E108*F108</f>
        <v>0</v>
      </c>
      <c r="H108" s="923"/>
      <c r="I108" s="924"/>
      <c r="J108" s="959" t="str">
        <f t="shared" si="1"/>
        <v>CHYBNÁ CENA</v>
      </c>
    </row>
    <row r="109" spans="1:10" ht="12.75">
      <c r="A109" s="925"/>
      <c r="B109" s="926" t="s">
        <v>4802</v>
      </c>
      <c r="C109" s="1451"/>
      <c r="D109" s="1451"/>
      <c r="E109" s="1451"/>
      <c r="F109" s="1451"/>
      <c r="G109" s="1451"/>
      <c r="H109" s="927"/>
      <c r="I109" s="928"/>
      <c r="J109" s="959" t="str">
        <f t="shared" si="1"/>
        <v/>
      </c>
    </row>
    <row r="110" spans="1:10" ht="12.75">
      <c r="A110" s="925"/>
      <c r="B110" s="929"/>
      <c r="C110" s="930"/>
      <c r="D110" s="930"/>
      <c r="E110" s="930"/>
      <c r="F110" s="930"/>
      <c r="G110" s="930"/>
      <c r="H110" s="927"/>
      <c r="I110" s="928"/>
      <c r="J110" s="959" t="str">
        <f t="shared" si="1"/>
        <v/>
      </c>
    </row>
    <row r="111" spans="1:10" ht="22.5">
      <c r="A111" s="931"/>
      <c r="B111" s="932" t="str">
        <f>IF(AND(B110&lt;&gt;"Výkaz výměr:",C110=""),"Výkaz výměr:","")</f>
        <v>Výkaz výměr:</v>
      </c>
      <c r="C111" s="947" t="s">
        <v>387</v>
      </c>
      <c r="D111" s="934"/>
      <c r="E111" s="1225">
        <v>324.9</v>
      </c>
      <c r="F111" s="935"/>
      <c r="G111" s="936"/>
      <c r="H111" s="927"/>
      <c r="I111" s="928"/>
      <c r="J111" s="959" t="str">
        <f t="shared" si="1"/>
        <v/>
      </c>
    </row>
    <row r="112" spans="1:10" ht="12.75">
      <c r="A112" s="937"/>
      <c r="B112" s="938" t="str">
        <f>IF(AND(B111&lt;&gt;"Výkaz výměr:",C111=""),"Výkaz výměr:","")</f>
        <v/>
      </c>
      <c r="C112" s="947" t="s">
        <v>1260</v>
      </c>
      <c r="D112" s="940"/>
      <c r="E112" s="1225">
        <v>-273</v>
      </c>
      <c r="F112" s="941"/>
      <c r="G112" s="942"/>
      <c r="H112" s="919"/>
      <c r="I112" s="943"/>
      <c r="J112" s="959" t="str">
        <f t="shared" si="1"/>
        <v/>
      </c>
    </row>
    <row r="113" spans="1:10" s="167" customFormat="1" ht="18">
      <c r="A113" s="187" t="s">
        <v>3097</v>
      </c>
      <c r="B113" s="188"/>
      <c r="C113" s="189" t="s">
        <v>1261</v>
      </c>
      <c r="D113" s="190"/>
      <c r="E113" s="190"/>
      <c r="F113" s="190"/>
      <c r="G113" s="1224">
        <f>SUM(G114:G150)</f>
        <v>0</v>
      </c>
      <c r="H113" s="190"/>
      <c r="I113" s="192" t="s">
        <v>3097</v>
      </c>
      <c r="J113" s="959" t="str">
        <f t="shared" si="1"/>
        <v/>
      </c>
    </row>
    <row r="114" spans="1:10" ht="24">
      <c r="A114" s="920">
        <v>24</v>
      </c>
      <c r="B114" s="921" t="s">
        <v>1262</v>
      </c>
      <c r="C114" s="922" t="s">
        <v>1263</v>
      </c>
      <c r="D114" s="1218" t="s">
        <v>3773</v>
      </c>
      <c r="E114" s="1219">
        <v>204</v>
      </c>
      <c r="F114" s="1220"/>
      <c r="G114" s="1221">
        <f>E114*F114</f>
        <v>0</v>
      </c>
      <c r="H114" s="923"/>
      <c r="I114" s="924" t="s">
        <v>3097</v>
      </c>
      <c r="J114" s="959" t="str">
        <f t="shared" si="1"/>
        <v>CHYBNÁ CENA</v>
      </c>
    </row>
    <row r="115" spans="1:10" ht="57" customHeight="1">
      <c r="A115" s="925"/>
      <c r="B115" s="926" t="s">
        <v>4802</v>
      </c>
      <c r="C115" s="1451" t="s">
        <v>1264</v>
      </c>
      <c r="D115" s="1451"/>
      <c r="E115" s="1451"/>
      <c r="F115" s="1451"/>
      <c r="G115" s="1451"/>
      <c r="H115" s="927"/>
      <c r="I115" s="928"/>
      <c r="J115" s="959" t="str">
        <f t="shared" si="1"/>
        <v/>
      </c>
    </row>
    <row r="116" spans="1:10" ht="12.75">
      <c r="A116" s="925"/>
      <c r="B116" s="929"/>
      <c r="C116" s="930"/>
      <c r="D116" s="930"/>
      <c r="E116" s="930"/>
      <c r="F116" s="930"/>
      <c r="G116" s="930"/>
      <c r="H116" s="927"/>
      <c r="I116" s="928"/>
      <c r="J116" s="959" t="str">
        <f t="shared" si="1"/>
        <v/>
      </c>
    </row>
    <row r="117" spans="1:10" ht="33.75">
      <c r="A117" s="937"/>
      <c r="B117" s="938" t="str">
        <f>IF(AND(B116&lt;&gt;"Výkaz výměr:",C116=""),"Výkaz výměr:","")</f>
        <v>Výkaz výměr:</v>
      </c>
      <c r="C117" s="939" t="s">
        <v>116</v>
      </c>
      <c r="D117" s="940"/>
      <c r="E117" s="1223">
        <v>204</v>
      </c>
      <c r="F117" s="941"/>
      <c r="G117" s="942"/>
      <c r="H117" s="919"/>
      <c r="I117" s="943"/>
      <c r="J117" s="959" t="str">
        <f t="shared" si="1"/>
        <v/>
      </c>
    </row>
    <row r="118" spans="1:10" ht="12.75">
      <c r="A118" s="920">
        <v>25</v>
      </c>
      <c r="B118" s="921" t="s">
        <v>117</v>
      </c>
      <c r="C118" s="922" t="s">
        <v>118</v>
      </c>
      <c r="D118" s="1218" t="s">
        <v>3788</v>
      </c>
      <c r="E118" s="1219">
        <v>555.56</v>
      </c>
      <c r="F118" s="1220"/>
      <c r="G118" s="1221">
        <f>E118*F118</f>
        <v>0</v>
      </c>
      <c r="H118" s="923"/>
      <c r="I118" s="924"/>
      <c r="J118" s="959" t="str">
        <f t="shared" si="1"/>
        <v>CHYBNÁ CENA</v>
      </c>
    </row>
    <row r="119" spans="1:10" ht="12.75">
      <c r="A119" s="925"/>
      <c r="B119" s="926" t="s">
        <v>4802</v>
      </c>
      <c r="C119" s="1451"/>
      <c r="D119" s="1451"/>
      <c r="E119" s="1451"/>
      <c r="F119" s="1451"/>
      <c r="G119" s="1451"/>
      <c r="H119" s="927"/>
      <c r="I119" s="928"/>
      <c r="J119" s="959" t="str">
        <f t="shared" si="1"/>
        <v/>
      </c>
    </row>
    <row r="120" spans="1:10" ht="12.75">
      <c r="A120" s="925"/>
      <c r="B120" s="929"/>
      <c r="C120" s="930"/>
      <c r="D120" s="930"/>
      <c r="E120" s="930"/>
      <c r="F120" s="930"/>
      <c r="G120" s="930"/>
      <c r="H120" s="927"/>
      <c r="I120" s="928"/>
      <c r="J120" s="959" t="str">
        <f t="shared" si="1"/>
        <v/>
      </c>
    </row>
    <row r="121" spans="1:10" ht="22.5">
      <c r="A121" s="931"/>
      <c r="B121" s="932" t="str">
        <f>IF(AND(B120&lt;&gt;"Výkaz výměr:",C120=""),"Výkaz výměr:","")</f>
        <v>Výkaz výměr:</v>
      </c>
      <c r="C121" s="933" t="s">
        <v>119</v>
      </c>
      <c r="D121" s="934"/>
      <c r="E121" s="1222">
        <v>96.9</v>
      </c>
      <c r="F121" s="935"/>
      <c r="G121" s="936"/>
      <c r="H121" s="927"/>
      <c r="I121" s="928"/>
      <c r="J121" s="959" t="str">
        <f t="shared" si="1"/>
        <v/>
      </c>
    </row>
    <row r="122" spans="1:10" ht="22.5">
      <c r="A122" s="931"/>
      <c r="B122" s="932" t="str">
        <f>IF(AND(B121&lt;&gt;"Výkaz výměr:",C121=""),"Výkaz výměr:","")</f>
        <v/>
      </c>
      <c r="C122" s="933" t="s">
        <v>120</v>
      </c>
      <c r="D122" s="934"/>
      <c r="E122" s="1222">
        <v>0</v>
      </c>
      <c r="F122" s="935"/>
      <c r="G122" s="936"/>
      <c r="H122" s="927"/>
      <c r="I122" s="928"/>
      <c r="J122" s="959" t="str">
        <f t="shared" si="1"/>
        <v/>
      </c>
    </row>
    <row r="123" spans="1:10" ht="22.5">
      <c r="A123" s="937"/>
      <c r="B123" s="938" t="str">
        <f>IF(AND(B122&lt;&gt;"Výkaz výměr:",C122=""),"Výkaz výměr:","")</f>
        <v/>
      </c>
      <c r="C123" s="939" t="s">
        <v>121</v>
      </c>
      <c r="D123" s="940"/>
      <c r="E123" s="1223">
        <v>458.66</v>
      </c>
      <c r="F123" s="941"/>
      <c r="G123" s="942"/>
      <c r="H123" s="919"/>
      <c r="I123" s="943"/>
      <c r="J123" s="959" t="str">
        <f t="shared" si="1"/>
        <v/>
      </c>
    </row>
    <row r="124" spans="1:10" ht="12.75">
      <c r="A124" s="920">
        <v>26</v>
      </c>
      <c r="B124" s="921" t="s">
        <v>122</v>
      </c>
      <c r="C124" s="922" t="s">
        <v>123</v>
      </c>
      <c r="D124" s="1218" t="s">
        <v>3773</v>
      </c>
      <c r="E124" s="1219">
        <v>726</v>
      </c>
      <c r="F124" s="1220"/>
      <c r="G124" s="1221">
        <f>E124*F124</f>
        <v>0</v>
      </c>
      <c r="H124" s="923"/>
      <c r="I124" s="924"/>
      <c r="J124" s="959" t="str">
        <f t="shared" si="1"/>
        <v>CHYBNÁ CENA</v>
      </c>
    </row>
    <row r="125" spans="1:10" ht="42.75" customHeight="1">
      <c r="A125" s="925"/>
      <c r="B125" s="926" t="s">
        <v>4802</v>
      </c>
      <c r="C125" s="1451" t="s">
        <v>124</v>
      </c>
      <c r="D125" s="1451"/>
      <c r="E125" s="1451"/>
      <c r="F125" s="1451"/>
      <c r="G125" s="1451"/>
      <c r="H125" s="927"/>
      <c r="I125" s="928"/>
      <c r="J125" s="959" t="str">
        <f t="shared" si="1"/>
        <v/>
      </c>
    </row>
    <row r="126" spans="1:10" ht="12.75">
      <c r="A126" s="925"/>
      <c r="B126" s="929"/>
      <c r="C126" s="930"/>
      <c r="D126" s="930"/>
      <c r="E126" s="930"/>
      <c r="F126" s="930"/>
      <c r="G126" s="930"/>
      <c r="H126" s="927"/>
      <c r="I126" s="928"/>
      <c r="J126" s="959" t="str">
        <f t="shared" si="1"/>
        <v/>
      </c>
    </row>
    <row r="127" spans="1:10" ht="12.75">
      <c r="A127" s="931"/>
      <c r="B127" s="932" t="str">
        <f>IF(AND(B126&lt;&gt;"Výkaz výměr:",C126=""),"Výkaz výměr:","")</f>
        <v>Výkaz výměr:</v>
      </c>
      <c r="C127" s="947" t="s">
        <v>125</v>
      </c>
      <c r="D127" s="934"/>
      <c r="E127" s="1225">
        <v>563</v>
      </c>
      <c r="F127" s="935"/>
      <c r="G127" s="936"/>
      <c r="H127" s="927"/>
      <c r="I127" s="928"/>
      <c r="J127" s="959" t="str">
        <f t="shared" si="1"/>
        <v/>
      </c>
    </row>
    <row r="128" spans="1:10" ht="12.75">
      <c r="A128" s="931"/>
      <c r="B128" s="932"/>
      <c r="C128" s="947" t="s">
        <v>388</v>
      </c>
      <c r="D128" s="934"/>
      <c r="E128" s="1225">
        <v>-41</v>
      </c>
      <c r="F128" s="935"/>
      <c r="G128" s="936"/>
      <c r="H128" s="927"/>
      <c r="I128" s="928"/>
      <c r="J128" s="959" t="str">
        <f t="shared" si="1"/>
        <v/>
      </c>
    </row>
    <row r="129" spans="1:10" ht="12.75">
      <c r="A129" s="937"/>
      <c r="B129" s="938" t="str">
        <f>IF(AND(B127&lt;&gt;"Výkaz výměr:",C127=""),"Výkaz výměr:","")</f>
        <v/>
      </c>
      <c r="C129" s="947" t="s">
        <v>126</v>
      </c>
      <c r="D129" s="940"/>
      <c r="E129" s="1225">
        <v>204</v>
      </c>
      <c r="F129" s="941"/>
      <c r="G129" s="942"/>
      <c r="H129" s="919"/>
      <c r="I129" s="943"/>
      <c r="J129" s="959" t="str">
        <f t="shared" si="1"/>
        <v/>
      </c>
    </row>
    <row r="130" spans="1:10" ht="24">
      <c r="A130" s="920">
        <v>27</v>
      </c>
      <c r="B130" s="921" t="s">
        <v>127</v>
      </c>
      <c r="C130" s="922" t="s">
        <v>128</v>
      </c>
      <c r="D130" s="1218" t="s">
        <v>3773</v>
      </c>
      <c r="E130" s="1219">
        <v>204</v>
      </c>
      <c r="F130" s="1220"/>
      <c r="G130" s="1221">
        <f>E130*F130</f>
        <v>0</v>
      </c>
      <c r="H130" s="923"/>
      <c r="I130" s="924"/>
      <c r="J130" s="959" t="str">
        <f t="shared" si="1"/>
        <v>CHYBNÁ CENA</v>
      </c>
    </row>
    <row r="131" spans="1:10" ht="54" customHeight="1">
      <c r="A131" s="925"/>
      <c r="B131" s="926" t="s">
        <v>4802</v>
      </c>
      <c r="C131" s="1451" t="s">
        <v>129</v>
      </c>
      <c r="D131" s="1451"/>
      <c r="E131" s="1451"/>
      <c r="F131" s="1451"/>
      <c r="G131" s="1451"/>
      <c r="H131" s="927"/>
      <c r="I131" s="928"/>
      <c r="J131" s="959" t="str">
        <f t="shared" si="1"/>
        <v/>
      </c>
    </row>
    <row r="132" spans="1:10" ht="12.75">
      <c r="A132" s="925"/>
      <c r="B132" s="929"/>
      <c r="C132" s="930"/>
      <c r="D132" s="930"/>
      <c r="E132" s="930"/>
      <c r="F132" s="930"/>
      <c r="G132" s="930"/>
      <c r="H132" s="927"/>
      <c r="I132" s="928"/>
      <c r="J132" s="959" t="str">
        <f t="shared" si="1"/>
        <v/>
      </c>
    </row>
    <row r="133" spans="1:10" ht="12.75">
      <c r="A133" s="937"/>
      <c r="B133" s="938" t="str">
        <f>IF(AND(B132&lt;&gt;"Výkaz výměr:",C132=""),"Výkaz výměr:","")</f>
        <v>Výkaz výměr:</v>
      </c>
      <c r="C133" s="939" t="s">
        <v>126</v>
      </c>
      <c r="D133" s="940"/>
      <c r="E133" s="1223">
        <v>204</v>
      </c>
      <c r="F133" s="941"/>
      <c r="G133" s="942"/>
      <c r="H133" s="919"/>
      <c r="I133" s="943"/>
      <c r="J133" s="959" t="str">
        <f t="shared" si="1"/>
        <v/>
      </c>
    </row>
    <row r="134" spans="1:10" ht="24">
      <c r="A134" s="920">
        <v>28</v>
      </c>
      <c r="B134" s="921" t="s">
        <v>130</v>
      </c>
      <c r="C134" s="922" t="s">
        <v>131</v>
      </c>
      <c r="D134" s="1218" t="s">
        <v>3773</v>
      </c>
      <c r="E134" s="1219">
        <v>522</v>
      </c>
      <c r="F134" s="1220"/>
      <c r="G134" s="1221">
        <f>E134*F134</f>
        <v>0</v>
      </c>
      <c r="H134" s="923"/>
      <c r="I134" s="924"/>
      <c r="J134" s="959" t="str">
        <f aca="true" t="shared" si="2" ref="J134:J197">IF((ISBLANK(D134)),"",IF(G134&lt;=0,"CHYBNÁ CENA",""))</f>
        <v>CHYBNÁ CENA</v>
      </c>
    </row>
    <row r="135" spans="1:10" ht="51" customHeight="1">
      <c r="A135" s="925"/>
      <c r="B135" s="926" t="s">
        <v>4802</v>
      </c>
      <c r="C135" s="1451" t="s">
        <v>1287</v>
      </c>
      <c r="D135" s="1451"/>
      <c r="E135" s="1451"/>
      <c r="F135" s="1451"/>
      <c r="G135" s="1451"/>
      <c r="H135" s="927"/>
      <c r="I135" s="928"/>
      <c r="J135" s="959" t="str">
        <f t="shared" si="2"/>
        <v/>
      </c>
    </row>
    <row r="136" spans="1:10" ht="12.75">
      <c r="A136" s="925"/>
      <c r="B136" s="926"/>
      <c r="C136" s="930"/>
      <c r="D136" s="930"/>
      <c r="E136" s="930"/>
      <c r="F136" s="930"/>
      <c r="G136" s="930"/>
      <c r="H136" s="927"/>
      <c r="I136" s="928"/>
      <c r="J136" s="959" t="str">
        <f t="shared" si="2"/>
        <v/>
      </c>
    </row>
    <row r="137" spans="1:10" ht="12.75">
      <c r="A137" s="925"/>
      <c r="B137" s="932" t="str">
        <f>IF(AND(B136&lt;&gt;"Výkaz výměr:",C136=""),"Výkaz výměr:","")</f>
        <v>Výkaz výměr:</v>
      </c>
      <c r="C137" s="947" t="s">
        <v>125</v>
      </c>
      <c r="D137" s="930"/>
      <c r="E137" s="1225">
        <v>563</v>
      </c>
      <c r="F137" s="930"/>
      <c r="G137" s="930"/>
      <c r="H137" s="927"/>
      <c r="I137" s="928"/>
      <c r="J137" s="959" t="str">
        <f t="shared" si="2"/>
        <v/>
      </c>
    </row>
    <row r="138" spans="1:10" ht="12.75">
      <c r="A138" s="937"/>
      <c r="B138" s="938" t="str">
        <f>IF(AND(B137&lt;&gt;"Výkaz výměr:",C137=""),"Výkaz výměr:","")</f>
        <v/>
      </c>
      <c r="C138" s="947" t="s">
        <v>388</v>
      </c>
      <c r="D138" s="940"/>
      <c r="E138" s="1225">
        <v>-41</v>
      </c>
      <c r="F138" s="941"/>
      <c r="G138" s="942"/>
      <c r="H138" s="919"/>
      <c r="I138" s="943"/>
      <c r="J138" s="959" t="str">
        <f t="shared" si="2"/>
        <v/>
      </c>
    </row>
    <row r="139" spans="1:10" ht="24">
      <c r="A139" s="920">
        <v>29</v>
      </c>
      <c r="B139" s="921" t="s">
        <v>1288</v>
      </c>
      <c r="C139" s="922" t="s">
        <v>1289</v>
      </c>
      <c r="D139" s="1218" t="s">
        <v>3773</v>
      </c>
      <c r="E139" s="1219">
        <v>527.22</v>
      </c>
      <c r="F139" s="1220"/>
      <c r="G139" s="1221">
        <f>E139*F139</f>
        <v>0</v>
      </c>
      <c r="H139" s="923"/>
      <c r="I139" s="924"/>
      <c r="J139" s="959" t="str">
        <f t="shared" si="2"/>
        <v>CHYBNÁ CENA</v>
      </c>
    </row>
    <row r="140" spans="1:10" ht="12.75">
      <c r="A140" s="925"/>
      <c r="B140" s="926" t="s">
        <v>4802</v>
      </c>
      <c r="C140" s="1451"/>
      <c r="D140" s="1451"/>
      <c r="E140" s="1451"/>
      <c r="F140" s="1451"/>
      <c r="G140" s="1451"/>
      <c r="H140" s="927"/>
      <c r="I140" s="928"/>
      <c r="J140" s="959" t="str">
        <f t="shared" si="2"/>
        <v/>
      </c>
    </row>
    <row r="141" spans="1:10" ht="12.75">
      <c r="A141" s="925"/>
      <c r="B141" s="929"/>
      <c r="C141" s="930"/>
      <c r="D141" s="930"/>
      <c r="E141" s="930"/>
      <c r="F141" s="930"/>
      <c r="G141" s="930"/>
      <c r="H141" s="927"/>
      <c r="I141" s="928"/>
      <c r="J141" s="959" t="str">
        <f t="shared" si="2"/>
        <v/>
      </c>
    </row>
    <row r="142" spans="1:10" ht="12.75">
      <c r="A142" s="937"/>
      <c r="B142" s="938" t="str">
        <f>IF(AND(B141&lt;&gt;"Výkaz výměr:",C141=""),"Výkaz výměr:","")</f>
        <v>Výkaz výměr:</v>
      </c>
      <c r="C142" s="939" t="s">
        <v>389</v>
      </c>
      <c r="D142" s="940"/>
      <c r="E142" s="1223">
        <v>527.22</v>
      </c>
      <c r="F142" s="941"/>
      <c r="G142" s="942"/>
      <c r="H142" s="919"/>
      <c r="I142" s="943"/>
      <c r="J142" s="959" t="str">
        <f t="shared" si="2"/>
        <v/>
      </c>
    </row>
    <row r="143" spans="1:10" ht="24">
      <c r="A143" s="920">
        <v>30</v>
      </c>
      <c r="B143" s="921" t="s">
        <v>1290</v>
      </c>
      <c r="C143" s="922" t="s">
        <v>1291</v>
      </c>
      <c r="D143" s="1218" t="s">
        <v>3773</v>
      </c>
      <c r="E143" s="1219">
        <v>204</v>
      </c>
      <c r="F143" s="1220"/>
      <c r="G143" s="1221">
        <f>E143*F143</f>
        <v>0</v>
      </c>
      <c r="H143" s="923"/>
      <c r="I143" s="924"/>
      <c r="J143" s="959" t="str">
        <f t="shared" si="2"/>
        <v>CHYBNÁ CENA</v>
      </c>
    </row>
    <row r="144" spans="1:10" ht="78" customHeight="1">
      <c r="A144" s="925"/>
      <c r="B144" s="926" t="s">
        <v>4802</v>
      </c>
      <c r="C144" s="1451" t="s">
        <v>1292</v>
      </c>
      <c r="D144" s="1451"/>
      <c r="E144" s="1451"/>
      <c r="F144" s="1451"/>
      <c r="G144" s="1451"/>
      <c r="H144" s="927"/>
      <c r="I144" s="928"/>
      <c r="J144" s="959" t="str">
        <f t="shared" si="2"/>
        <v/>
      </c>
    </row>
    <row r="145" spans="1:10" ht="12.75">
      <c r="A145" s="925"/>
      <c r="B145" s="929"/>
      <c r="C145" s="930"/>
      <c r="D145" s="930"/>
      <c r="E145" s="930"/>
      <c r="F145" s="930"/>
      <c r="G145" s="930"/>
      <c r="H145" s="927"/>
      <c r="I145" s="928"/>
      <c r="J145" s="959" t="str">
        <f t="shared" si="2"/>
        <v/>
      </c>
    </row>
    <row r="146" spans="1:10" ht="12.75">
      <c r="A146" s="937"/>
      <c r="B146" s="938" t="str">
        <f>IF(AND(B145&lt;&gt;"Výkaz výměr:",C145=""),"Výkaz výměr:","")</f>
        <v>Výkaz výměr:</v>
      </c>
      <c r="C146" s="939" t="s">
        <v>126</v>
      </c>
      <c r="D146" s="940"/>
      <c r="E146" s="1223">
        <v>204</v>
      </c>
      <c r="F146" s="941"/>
      <c r="G146" s="942"/>
      <c r="H146" s="919"/>
      <c r="I146" s="943"/>
      <c r="J146" s="959" t="str">
        <f t="shared" si="2"/>
        <v/>
      </c>
    </row>
    <row r="147" spans="1:10" ht="24">
      <c r="A147" s="920">
        <v>31</v>
      </c>
      <c r="B147" s="921" t="s">
        <v>1293</v>
      </c>
      <c r="C147" s="922" t="s">
        <v>1294</v>
      </c>
      <c r="D147" s="1218" t="s">
        <v>3773</v>
      </c>
      <c r="E147" s="1219">
        <v>208.08</v>
      </c>
      <c r="F147" s="1220"/>
      <c r="G147" s="1221">
        <f>E147*F147</f>
        <v>0</v>
      </c>
      <c r="H147" s="923"/>
      <c r="I147" s="924"/>
      <c r="J147" s="959" t="str">
        <f t="shared" si="2"/>
        <v>CHYBNÁ CENA</v>
      </c>
    </row>
    <row r="148" spans="1:10" ht="12.75">
      <c r="A148" s="925"/>
      <c r="B148" s="926" t="s">
        <v>4802</v>
      </c>
      <c r="C148" s="1451"/>
      <c r="D148" s="1451"/>
      <c r="E148" s="1451"/>
      <c r="F148" s="1451"/>
      <c r="G148" s="1451"/>
      <c r="H148" s="927"/>
      <c r="I148" s="928"/>
      <c r="J148" s="959" t="str">
        <f t="shared" si="2"/>
        <v/>
      </c>
    </row>
    <row r="149" spans="1:10" ht="12.75">
      <c r="A149" s="925"/>
      <c r="B149" s="929"/>
      <c r="C149" s="930"/>
      <c r="D149" s="930"/>
      <c r="E149" s="930"/>
      <c r="F149" s="930"/>
      <c r="G149" s="930"/>
      <c r="H149" s="927"/>
      <c r="I149" s="928"/>
      <c r="J149" s="959" t="str">
        <f t="shared" si="2"/>
        <v/>
      </c>
    </row>
    <row r="150" spans="1:10" ht="12.75">
      <c r="A150" s="937"/>
      <c r="B150" s="938" t="str">
        <f>IF(AND(B149&lt;&gt;"Výkaz výměr:",C149=""),"Výkaz výměr:","")</f>
        <v>Výkaz výměr:</v>
      </c>
      <c r="C150" s="939" t="s">
        <v>1295</v>
      </c>
      <c r="D150" s="940"/>
      <c r="E150" s="1223">
        <v>208.08</v>
      </c>
      <c r="F150" s="941"/>
      <c r="G150" s="942"/>
      <c r="H150" s="919"/>
      <c r="I150" s="943"/>
      <c r="J150" s="959" t="str">
        <f t="shared" si="2"/>
        <v/>
      </c>
    </row>
    <row r="151" spans="1:10" s="167" customFormat="1" ht="18">
      <c r="A151" s="187"/>
      <c r="B151" s="188"/>
      <c r="C151" s="189" t="s">
        <v>1296</v>
      </c>
      <c r="D151" s="190"/>
      <c r="E151" s="190"/>
      <c r="F151" s="190"/>
      <c r="G151" s="1224">
        <f>SUM(G152:G159)</f>
        <v>0</v>
      </c>
      <c r="H151" s="190"/>
      <c r="I151" s="192"/>
      <c r="J151" s="959" t="str">
        <f t="shared" si="2"/>
        <v/>
      </c>
    </row>
    <row r="152" spans="1:10" ht="24">
      <c r="A152" s="920">
        <v>32</v>
      </c>
      <c r="B152" s="921" t="s">
        <v>1297</v>
      </c>
      <c r="C152" s="922" t="s">
        <v>1298</v>
      </c>
      <c r="D152" s="1218" t="s">
        <v>456</v>
      </c>
      <c r="E152" s="1219">
        <v>401</v>
      </c>
      <c r="F152" s="1220"/>
      <c r="G152" s="1221">
        <f>E152*F152</f>
        <v>0</v>
      </c>
      <c r="H152" s="923"/>
      <c r="I152" s="924"/>
      <c r="J152" s="959" t="str">
        <f t="shared" si="2"/>
        <v>CHYBNÁ CENA</v>
      </c>
    </row>
    <row r="153" spans="1:10" s="180" customFormat="1" ht="43.5" customHeight="1">
      <c r="A153" s="925"/>
      <c r="B153" s="926" t="s">
        <v>4802</v>
      </c>
      <c r="C153" s="1451" t="s">
        <v>1299</v>
      </c>
      <c r="D153" s="1451"/>
      <c r="E153" s="1451"/>
      <c r="F153" s="1451"/>
      <c r="G153" s="1451"/>
      <c r="H153" s="944"/>
      <c r="I153" s="928"/>
      <c r="J153" s="959" t="str">
        <f t="shared" si="2"/>
        <v/>
      </c>
    </row>
    <row r="154" spans="1:10" ht="12.75">
      <c r="A154" s="925"/>
      <c r="B154" s="929"/>
      <c r="C154" s="930"/>
      <c r="D154" s="930"/>
      <c r="E154" s="930"/>
      <c r="F154" s="930"/>
      <c r="G154" s="930"/>
      <c r="H154" s="927"/>
      <c r="I154" s="928"/>
      <c r="J154" s="959" t="str">
        <f t="shared" si="2"/>
        <v/>
      </c>
    </row>
    <row r="155" spans="1:10" ht="12.75">
      <c r="A155" s="937"/>
      <c r="B155" s="938" t="str">
        <f>IF(AND(B154&lt;&gt;"Výkaz výměr:",C154=""),"Výkaz výměr:","")</f>
        <v>Výkaz výměr:</v>
      </c>
      <c r="C155" s="939" t="s">
        <v>390</v>
      </c>
      <c r="D155" s="940"/>
      <c r="E155" s="1223">
        <v>401</v>
      </c>
      <c r="F155" s="941"/>
      <c r="G155" s="942"/>
      <c r="H155" s="919"/>
      <c r="I155" s="943"/>
      <c r="J155" s="959" t="str">
        <f t="shared" si="2"/>
        <v/>
      </c>
    </row>
    <row r="156" spans="1:10" ht="24">
      <c r="A156" s="920">
        <v>33</v>
      </c>
      <c r="B156" s="921" t="s">
        <v>1300</v>
      </c>
      <c r="C156" s="922" t="s">
        <v>1301</v>
      </c>
      <c r="D156" s="1218" t="s">
        <v>1570</v>
      </c>
      <c r="E156" s="1219">
        <v>687.022</v>
      </c>
      <c r="F156" s="1220"/>
      <c r="G156" s="1221">
        <f>E156*F156</f>
        <v>0</v>
      </c>
      <c r="H156" s="923"/>
      <c r="I156" s="924"/>
      <c r="J156" s="959" t="str">
        <f t="shared" si="2"/>
        <v>CHYBNÁ CENA</v>
      </c>
    </row>
    <row r="157" spans="1:10" ht="12.75">
      <c r="A157" s="925"/>
      <c r="B157" s="926" t="s">
        <v>4802</v>
      </c>
      <c r="C157" s="1451"/>
      <c r="D157" s="1451"/>
      <c r="E157" s="1451"/>
      <c r="F157" s="1451"/>
      <c r="G157" s="1451"/>
      <c r="H157" s="927"/>
      <c r="I157" s="928"/>
      <c r="J157" s="959" t="str">
        <f t="shared" si="2"/>
        <v/>
      </c>
    </row>
    <row r="158" spans="1:10" ht="12.75">
      <c r="A158" s="925"/>
      <c r="B158" s="926"/>
      <c r="C158" s="930"/>
      <c r="D158" s="930"/>
      <c r="E158" s="930"/>
      <c r="F158" s="930"/>
      <c r="G158" s="930"/>
      <c r="H158" s="927"/>
      <c r="I158" s="928"/>
      <c r="J158" s="959" t="str">
        <f t="shared" si="2"/>
        <v/>
      </c>
    </row>
    <row r="159" spans="1:10" ht="33.75">
      <c r="A159" s="925"/>
      <c r="B159" s="938" t="str">
        <f>IF(AND(B158&lt;&gt;"Výkaz výměr:",C158=""),"Výkaz výměr:","")</f>
        <v>Výkaz výměr:</v>
      </c>
      <c r="C159" s="947" t="s">
        <v>391</v>
      </c>
      <c r="D159" s="930"/>
      <c r="E159" s="1225">
        <v>687.022</v>
      </c>
      <c r="F159" s="930"/>
      <c r="G159" s="930"/>
      <c r="H159" s="927"/>
      <c r="I159" s="928"/>
      <c r="J159" s="959" t="str">
        <f t="shared" si="2"/>
        <v/>
      </c>
    </row>
    <row r="160" spans="1:10" s="167" customFormat="1" ht="18">
      <c r="A160" s="187"/>
      <c r="B160" s="188"/>
      <c r="C160" s="189" t="s">
        <v>1302</v>
      </c>
      <c r="D160" s="190"/>
      <c r="E160" s="190"/>
      <c r="F160" s="190"/>
      <c r="G160" s="1224">
        <f>SUM(G161:G191)</f>
        <v>0</v>
      </c>
      <c r="H160" s="190"/>
      <c r="I160" s="192"/>
      <c r="J160" s="959" t="str">
        <f t="shared" si="2"/>
        <v/>
      </c>
    </row>
    <row r="161" spans="1:10" ht="24">
      <c r="A161" s="920">
        <v>34</v>
      </c>
      <c r="B161" s="921" t="s">
        <v>1303</v>
      </c>
      <c r="C161" s="922" t="s">
        <v>1304</v>
      </c>
      <c r="D161" s="1218" t="s">
        <v>456</v>
      </c>
      <c r="E161" s="1219">
        <v>231</v>
      </c>
      <c r="F161" s="1220"/>
      <c r="G161" s="1221">
        <f>E161*F161</f>
        <v>0</v>
      </c>
      <c r="H161" s="923"/>
      <c r="I161" s="924"/>
      <c r="J161" s="959" t="str">
        <f t="shared" si="2"/>
        <v>CHYBNÁ CENA</v>
      </c>
    </row>
    <row r="162" spans="1:10" s="180" customFormat="1" ht="63" customHeight="1">
      <c r="A162" s="925"/>
      <c r="B162" s="926" t="s">
        <v>4802</v>
      </c>
      <c r="C162" s="1451" t="s">
        <v>1305</v>
      </c>
      <c r="D162" s="1451"/>
      <c r="E162" s="1451"/>
      <c r="F162" s="1451"/>
      <c r="G162" s="1451"/>
      <c r="H162" s="944"/>
      <c r="I162" s="928"/>
      <c r="J162" s="959" t="str">
        <f t="shared" si="2"/>
        <v/>
      </c>
    </row>
    <row r="163" spans="1:10" ht="12.75">
      <c r="A163" s="925"/>
      <c r="B163" s="929"/>
      <c r="C163" s="930"/>
      <c r="D163" s="930"/>
      <c r="E163" s="930"/>
      <c r="F163" s="930"/>
      <c r="G163" s="930"/>
      <c r="H163" s="927"/>
      <c r="I163" s="928"/>
      <c r="J163" s="959" t="str">
        <f t="shared" si="2"/>
        <v/>
      </c>
    </row>
    <row r="164" spans="1:10" ht="22.5">
      <c r="A164" s="937"/>
      <c r="B164" s="938" t="str">
        <f>IF(AND(B163&lt;&gt;"Výkaz výměr:",C163=""),"Výkaz výměr:","")</f>
        <v>Výkaz výměr:</v>
      </c>
      <c r="C164" s="939" t="s">
        <v>1306</v>
      </c>
      <c r="D164" s="940"/>
      <c r="E164" s="1223">
        <v>231</v>
      </c>
      <c r="F164" s="941"/>
      <c r="G164" s="942"/>
      <c r="H164" s="919"/>
      <c r="I164" s="943"/>
      <c r="J164" s="959" t="str">
        <f t="shared" si="2"/>
        <v/>
      </c>
    </row>
    <row r="165" spans="1:10" ht="24">
      <c r="A165" s="920">
        <v>35</v>
      </c>
      <c r="B165" s="921" t="s">
        <v>1307</v>
      </c>
      <c r="C165" s="922" t="s">
        <v>1308</v>
      </c>
      <c r="D165" s="1218" t="s">
        <v>3773</v>
      </c>
      <c r="E165" s="1219">
        <v>276.1</v>
      </c>
      <c r="F165" s="1220"/>
      <c r="G165" s="1221">
        <f>E165*F165</f>
        <v>0</v>
      </c>
      <c r="H165" s="923"/>
      <c r="I165" s="924"/>
      <c r="J165" s="959" t="str">
        <f t="shared" si="2"/>
        <v>CHYBNÁ CENA</v>
      </c>
    </row>
    <row r="166" spans="1:10" ht="68.25" customHeight="1">
      <c r="A166" s="925"/>
      <c r="B166" s="926" t="s">
        <v>4802</v>
      </c>
      <c r="C166" s="1451" t="s">
        <v>1309</v>
      </c>
      <c r="D166" s="1451"/>
      <c r="E166" s="1451"/>
      <c r="F166" s="1451"/>
      <c r="G166" s="1451"/>
      <c r="H166" s="927"/>
      <c r="I166" s="928"/>
      <c r="J166" s="959" t="str">
        <f t="shared" si="2"/>
        <v/>
      </c>
    </row>
    <row r="167" spans="1:10" ht="12.75">
      <c r="A167" s="925"/>
      <c r="B167" s="929"/>
      <c r="C167" s="930"/>
      <c r="D167" s="930"/>
      <c r="E167" s="930"/>
      <c r="F167" s="930"/>
      <c r="G167" s="930"/>
      <c r="H167" s="927"/>
      <c r="I167" s="928"/>
      <c r="J167" s="959" t="str">
        <f t="shared" si="2"/>
        <v/>
      </c>
    </row>
    <row r="168" spans="1:10" ht="12.75">
      <c r="A168" s="937"/>
      <c r="B168" s="938" t="str">
        <f>IF(AND(B167&lt;&gt;"Výkaz výměr:",C167=""),"Výkaz výměr:","")</f>
        <v>Výkaz výměr:</v>
      </c>
      <c r="C168" s="939" t="s">
        <v>1333</v>
      </c>
      <c r="D168" s="940"/>
      <c r="E168" s="1223">
        <v>276.1</v>
      </c>
      <c r="F168" s="941"/>
      <c r="G168" s="942"/>
      <c r="H168" s="919"/>
      <c r="I168" s="943"/>
      <c r="J168" s="959" t="str">
        <f t="shared" si="2"/>
        <v/>
      </c>
    </row>
    <row r="169" spans="1:10" ht="24">
      <c r="A169" s="920">
        <v>36</v>
      </c>
      <c r="B169" s="921" t="s">
        <v>3146</v>
      </c>
      <c r="C169" s="922" t="s">
        <v>1334</v>
      </c>
      <c r="D169" s="1218" t="s">
        <v>3788</v>
      </c>
      <c r="E169" s="1219">
        <v>63.503</v>
      </c>
      <c r="F169" s="1220"/>
      <c r="G169" s="1221">
        <f>E169*F169</f>
        <v>0</v>
      </c>
      <c r="H169" s="923"/>
      <c r="I169" s="924"/>
      <c r="J169" s="959" t="str">
        <f t="shared" si="2"/>
        <v>CHYBNÁ CENA</v>
      </c>
    </row>
    <row r="170" spans="1:10" ht="51.75" customHeight="1">
      <c r="A170" s="925"/>
      <c r="B170" s="926" t="s">
        <v>4802</v>
      </c>
      <c r="C170" s="1451" t="s">
        <v>1335</v>
      </c>
      <c r="D170" s="1451"/>
      <c r="E170" s="1451"/>
      <c r="F170" s="1451"/>
      <c r="G170" s="1451"/>
      <c r="H170" s="927"/>
      <c r="I170" s="928"/>
      <c r="J170" s="959" t="str">
        <f t="shared" si="2"/>
        <v/>
      </c>
    </row>
    <row r="171" spans="1:10" ht="12.75">
      <c r="A171" s="925"/>
      <c r="B171" s="929"/>
      <c r="C171" s="930"/>
      <c r="D171" s="930"/>
      <c r="E171" s="930"/>
      <c r="F171" s="930"/>
      <c r="G171" s="930"/>
      <c r="H171" s="927"/>
      <c r="I171" s="928"/>
      <c r="J171" s="959" t="str">
        <f t="shared" si="2"/>
        <v/>
      </c>
    </row>
    <row r="172" spans="1:10" ht="12.75">
      <c r="A172" s="931"/>
      <c r="B172" s="932" t="str">
        <f>IF(AND(B171&lt;&gt;"Výkaz výměr:",C171=""),"Výkaz výměr:","")</f>
        <v>Výkaz výměr:</v>
      </c>
      <c r="C172" s="933" t="s">
        <v>1336</v>
      </c>
      <c r="D172" s="934"/>
      <c r="E172" s="1222">
        <v>63.503</v>
      </c>
      <c r="F172" s="935"/>
      <c r="G172" s="936"/>
      <c r="H172" s="927"/>
      <c r="I172" s="928"/>
      <c r="J172" s="959" t="str">
        <f t="shared" si="2"/>
        <v/>
      </c>
    </row>
    <row r="173" spans="1:10" ht="12.75">
      <c r="A173" s="937"/>
      <c r="B173" s="938" t="str">
        <f>IF(AND(B172&lt;&gt;"Výkaz výměr:",C172=""),"Výkaz výměr:","")</f>
        <v/>
      </c>
      <c r="C173" s="939" t="s">
        <v>1337</v>
      </c>
      <c r="D173" s="940"/>
      <c r="E173" s="1223">
        <v>0</v>
      </c>
      <c r="F173" s="941"/>
      <c r="G173" s="942"/>
      <c r="H173" s="919"/>
      <c r="I173" s="943"/>
      <c r="J173" s="959" t="str">
        <f t="shared" si="2"/>
        <v/>
      </c>
    </row>
    <row r="174" spans="1:10" ht="24">
      <c r="A174" s="920">
        <v>37</v>
      </c>
      <c r="B174" s="921" t="s">
        <v>1338</v>
      </c>
      <c r="C174" s="922" t="s">
        <v>1339</v>
      </c>
      <c r="D174" s="1218" t="s">
        <v>3788</v>
      </c>
      <c r="E174" s="1219">
        <v>1206.557</v>
      </c>
      <c r="F174" s="1220"/>
      <c r="G174" s="1221">
        <f>E174*F174</f>
        <v>0</v>
      </c>
      <c r="H174" s="923"/>
      <c r="I174" s="924"/>
      <c r="J174" s="959" t="str">
        <f t="shared" si="2"/>
        <v>CHYBNÁ CENA</v>
      </c>
    </row>
    <row r="175" spans="1:10" ht="57.75" customHeight="1">
      <c r="A175" s="925"/>
      <c r="B175" s="926" t="s">
        <v>4802</v>
      </c>
      <c r="C175" s="1451" t="s">
        <v>3079</v>
      </c>
      <c r="D175" s="1451"/>
      <c r="E175" s="1451"/>
      <c r="F175" s="1451"/>
      <c r="G175" s="1451"/>
      <c r="H175" s="927"/>
      <c r="I175" s="928"/>
      <c r="J175" s="959" t="str">
        <f t="shared" si="2"/>
        <v/>
      </c>
    </row>
    <row r="176" spans="1:10" ht="12.75">
      <c r="A176" s="925"/>
      <c r="B176" s="929"/>
      <c r="C176" s="930"/>
      <c r="D176" s="930"/>
      <c r="E176" s="930"/>
      <c r="F176" s="930"/>
      <c r="G176" s="930"/>
      <c r="H176" s="927"/>
      <c r="I176" s="928"/>
      <c r="J176" s="959" t="str">
        <f t="shared" si="2"/>
        <v/>
      </c>
    </row>
    <row r="177" spans="1:10" ht="12.75">
      <c r="A177" s="931"/>
      <c r="B177" s="932" t="str">
        <f>IF(AND(B176&lt;&gt;"Výkaz výměr:",C176=""),"Výkaz výměr:","")</f>
        <v>Výkaz výměr:</v>
      </c>
      <c r="C177" s="933" t="s">
        <v>3080</v>
      </c>
      <c r="D177" s="934"/>
      <c r="E177" s="1222">
        <v>1206.557</v>
      </c>
      <c r="F177" s="935"/>
      <c r="G177" s="936"/>
      <c r="H177" s="927"/>
      <c r="I177" s="928"/>
      <c r="J177" s="959" t="str">
        <f t="shared" si="2"/>
        <v/>
      </c>
    </row>
    <row r="178" spans="1:10" ht="12.75">
      <c r="A178" s="937"/>
      <c r="B178" s="938" t="str">
        <f>IF(AND(B177&lt;&gt;"Výkaz výměr:",C177=""),"Výkaz výměr:","")</f>
        <v/>
      </c>
      <c r="C178" s="939" t="s">
        <v>3081</v>
      </c>
      <c r="D178" s="940"/>
      <c r="E178" s="1223">
        <v>0</v>
      </c>
      <c r="F178" s="941"/>
      <c r="G178" s="942"/>
      <c r="H178" s="919"/>
      <c r="I178" s="943"/>
      <c r="J178" s="959" t="str">
        <f t="shared" si="2"/>
        <v/>
      </c>
    </row>
    <row r="179" spans="1:10" ht="24">
      <c r="A179" s="920">
        <v>38</v>
      </c>
      <c r="B179" s="921" t="s">
        <v>3082</v>
      </c>
      <c r="C179" s="922" t="s">
        <v>3083</v>
      </c>
      <c r="D179" s="1218" t="s">
        <v>3788</v>
      </c>
      <c r="E179" s="1219">
        <v>89.309</v>
      </c>
      <c r="F179" s="1220"/>
      <c r="G179" s="1221">
        <f>E179*F179</f>
        <v>0</v>
      </c>
      <c r="H179" s="923"/>
      <c r="I179" s="924"/>
      <c r="J179" s="959" t="str">
        <f t="shared" si="2"/>
        <v>CHYBNÁ CENA</v>
      </c>
    </row>
    <row r="180" spans="1:10" ht="53.25" customHeight="1">
      <c r="A180" s="925"/>
      <c r="B180" s="926" t="s">
        <v>4802</v>
      </c>
      <c r="C180" s="1451" t="s">
        <v>3084</v>
      </c>
      <c r="D180" s="1451"/>
      <c r="E180" s="1451"/>
      <c r="F180" s="1451"/>
      <c r="G180" s="1451"/>
      <c r="H180" s="927"/>
      <c r="I180" s="928"/>
      <c r="J180" s="959" t="str">
        <f t="shared" si="2"/>
        <v/>
      </c>
    </row>
    <row r="181" spans="1:10" ht="12.75">
      <c r="A181" s="925"/>
      <c r="B181" s="929"/>
      <c r="C181" s="930"/>
      <c r="D181" s="930"/>
      <c r="E181" s="930"/>
      <c r="F181" s="930"/>
      <c r="G181" s="930"/>
      <c r="H181" s="927"/>
      <c r="I181" s="928"/>
      <c r="J181" s="959" t="str">
        <f t="shared" si="2"/>
        <v/>
      </c>
    </row>
    <row r="182" spans="1:10" ht="12.75">
      <c r="A182" s="931"/>
      <c r="B182" s="932" t="str">
        <f>IF(AND(B181&lt;&gt;"Výkaz výměr:",C181=""),"Výkaz výměr:","")</f>
        <v>Výkaz výměr:</v>
      </c>
      <c r="C182" s="933" t="s">
        <v>3085</v>
      </c>
      <c r="D182" s="934"/>
      <c r="E182" s="1222">
        <v>80.069</v>
      </c>
      <c r="F182" s="935"/>
      <c r="G182" s="936"/>
      <c r="H182" s="927"/>
      <c r="I182" s="928"/>
      <c r="J182" s="959" t="str">
        <f t="shared" si="2"/>
        <v/>
      </c>
    </row>
    <row r="183" spans="1:10" ht="12.75">
      <c r="A183" s="931"/>
      <c r="B183" s="932" t="str">
        <f>IF(AND(B182&lt;&gt;"Výkaz výměr:",C182=""),"Výkaz výměr:","")</f>
        <v/>
      </c>
      <c r="C183" s="933" t="s">
        <v>3086</v>
      </c>
      <c r="D183" s="934"/>
      <c r="E183" s="1222">
        <v>9.24</v>
      </c>
      <c r="F183" s="935"/>
      <c r="G183" s="936"/>
      <c r="H183" s="927"/>
      <c r="I183" s="928"/>
      <c r="J183" s="959" t="str">
        <f t="shared" si="2"/>
        <v/>
      </c>
    </row>
    <row r="184" spans="1:10" ht="12.75">
      <c r="A184" s="937"/>
      <c r="B184" s="938" t="str">
        <f>IF(AND(B183&lt;&gt;"Výkaz výměr:",C183=""),"Výkaz výměr:","")</f>
        <v/>
      </c>
      <c r="C184" s="939" t="s">
        <v>3087</v>
      </c>
      <c r="D184" s="940"/>
      <c r="E184" s="1223">
        <v>0</v>
      </c>
      <c r="F184" s="941"/>
      <c r="G184" s="942"/>
      <c r="H184" s="919"/>
      <c r="I184" s="943"/>
      <c r="J184" s="959" t="str">
        <f t="shared" si="2"/>
        <v/>
      </c>
    </row>
    <row r="185" spans="1:10" ht="24">
      <c r="A185" s="920">
        <v>39</v>
      </c>
      <c r="B185" s="921" t="s">
        <v>3088</v>
      </c>
      <c r="C185" s="922" t="s">
        <v>3089</v>
      </c>
      <c r="D185" s="1218" t="s">
        <v>3788</v>
      </c>
      <c r="E185" s="1219">
        <v>1696.871</v>
      </c>
      <c r="F185" s="1220"/>
      <c r="G185" s="1221">
        <f>E185*F185</f>
        <v>0</v>
      </c>
      <c r="H185" s="923"/>
      <c r="I185" s="924"/>
      <c r="J185" s="959" t="str">
        <f t="shared" si="2"/>
        <v>CHYBNÁ CENA</v>
      </c>
    </row>
    <row r="186" spans="1:10" ht="53.25" customHeight="1">
      <c r="A186" s="925"/>
      <c r="B186" s="926" t="s">
        <v>4802</v>
      </c>
      <c r="C186" s="1451" t="s">
        <v>3079</v>
      </c>
      <c r="D186" s="1451"/>
      <c r="E186" s="1451"/>
      <c r="F186" s="1451"/>
      <c r="G186" s="1451"/>
      <c r="H186" s="927"/>
      <c r="I186" s="928"/>
      <c r="J186" s="959" t="str">
        <f t="shared" si="2"/>
        <v/>
      </c>
    </row>
    <row r="187" spans="1:10" ht="12.75">
      <c r="A187" s="925"/>
      <c r="B187" s="929"/>
      <c r="C187" s="930"/>
      <c r="D187" s="930"/>
      <c r="E187" s="930"/>
      <c r="F187" s="930"/>
      <c r="G187" s="930"/>
      <c r="H187" s="927"/>
      <c r="I187" s="928"/>
      <c r="J187" s="959" t="str">
        <f t="shared" si="2"/>
        <v/>
      </c>
    </row>
    <row r="188" spans="1:10" ht="12.75">
      <c r="A188" s="931"/>
      <c r="B188" s="932" t="str">
        <f>IF(AND(B187&lt;&gt;"Výkaz výměr:",C187=""),"Výkaz výměr:","")</f>
        <v>Výkaz výměr:</v>
      </c>
      <c r="C188" s="933" t="s">
        <v>3090</v>
      </c>
      <c r="D188" s="934"/>
      <c r="E188" s="1222">
        <v>1521.3110000000001</v>
      </c>
      <c r="F188" s="935"/>
      <c r="G188" s="936"/>
      <c r="H188" s="927"/>
      <c r="I188" s="928"/>
      <c r="J188" s="959" t="str">
        <f t="shared" si="2"/>
        <v/>
      </c>
    </row>
    <row r="189" spans="1:10" ht="12.75">
      <c r="A189" s="931"/>
      <c r="B189" s="932" t="str">
        <f>IF(AND(B188&lt;&gt;"Výkaz výměr:",C188=""),"Výkaz výměr:","")</f>
        <v/>
      </c>
      <c r="C189" s="933" t="s">
        <v>3091</v>
      </c>
      <c r="D189" s="934"/>
      <c r="E189" s="1222">
        <v>175.56</v>
      </c>
      <c r="F189" s="935"/>
      <c r="G189" s="936"/>
      <c r="H189" s="927"/>
      <c r="I189" s="928"/>
      <c r="J189" s="959" t="str">
        <f t="shared" si="2"/>
        <v/>
      </c>
    </row>
    <row r="190" spans="1:10" ht="22.5">
      <c r="A190" s="931"/>
      <c r="B190" s="932" t="str">
        <f>IF(AND(B189&lt;&gt;"Výkaz výměr:",C189=""),"Výkaz výměr:","")</f>
        <v/>
      </c>
      <c r="C190" s="933" t="s">
        <v>3092</v>
      </c>
      <c r="D190" s="934"/>
      <c r="E190" s="1222">
        <v>0</v>
      </c>
      <c r="F190" s="935"/>
      <c r="G190" s="936"/>
      <c r="H190" s="927"/>
      <c r="I190" s="928"/>
      <c r="J190" s="959" t="str">
        <f t="shared" si="2"/>
        <v/>
      </c>
    </row>
    <row r="191" spans="1:10" ht="22.5">
      <c r="A191" s="937"/>
      <c r="B191" s="938" t="str">
        <f>IF(AND(B190&lt;&gt;"Výkaz výměr:",C190=""),"Výkaz výměr:","")</f>
        <v/>
      </c>
      <c r="C191" s="939" t="s">
        <v>3093</v>
      </c>
      <c r="D191" s="940"/>
      <c r="E191" s="1223">
        <v>0</v>
      </c>
      <c r="F191" s="941"/>
      <c r="G191" s="942"/>
      <c r="H191" s="919"/>
      <c r="I191" s="943"/>
      <c r="J191" s="959" t="str">
        <f t="shared" si="2"/>
        <v/>
      </c>
    </row>
    <row r="192" spans="1:10" s="167" customFormat="1" ht="18">
      <c r="A192" s="187"/>
      <c r="B192" s="188"/>
      <c r="C192" s="189" t="s">
        <v>3094</v>
      </c>
      <c r="D192" s="190"/>
      <c r="E192" s="190"/>
      <c r="F192" s="190"/>
      <c r="G192" s="1224">
        <f>SUM(G193:G208)</f>
        <v>0</v>
      </c>
      <c r="H192" s="190"/>
      <c r="I192" s="192"/>
      <c r="J192" s="959" t="str">
        <f t="shared" si="2"/>
        <v/>
      </c>
    </row>
    <row r="193" spans="1:10" ht="24">
      <c r="A193" s="920">
        <v>40</v>
      </c>
      <c r="B193" s="921" t="s">
        <v>3786</v>
      </c>
      <c r="C193" s="922" t="s">
        <v>3787</v>
      </c>
      <c r="D193" s="1218" t="s">
        <v>3788</v>
      </c>
      <c r="E193" s="1219">
        <v>382.048</v>
      </c>
      <c r="F193" s="1220"/>
      <c r="G193" s="1221">
        <f>E193*F193</f>
        <v>0</v>
      </c>
      <c r="H193" s="923"/>
      <c r="I193" s="924"/>
      <c r="J193" s="959" t="str">
        <f t="shared" si="2"/>
        <v>CHYBNÁ CENA</v>
      </c>
    </row>
    <row r="194" spans="1:10" ht="33.75" customHeight="1">
      <c r="A194" s="925"/>
      <c r="B194" s="926" t="s">
        <v>4802</v>
      </c>
      <c r="C194" s="1451" t="s">
        <v>3299</v>
      </c>
      <c r="D194" s="1451"/>
      <c r="E194" s="1451"/>
      <c r="F194" s="1451"/>
      <c r="G194" s="1451"/>
      <c r="H194" s="927"/>
      <c r="I194" s="928"/>
      <c r="J194" s="959" t="str">
        <f t="shared" si="2"/>
        <v/>
      </c>
    </row>
    <row r="195" spans="1:10" ht="12.75">
      <c r="A195" s="925"/>
      <c r="B195" s="929"/>
      <c r="C195" s="930"/>
      <c r="D195" s="930"/>
      <c r="E195" s="930"/>
      <c r="F195" s="930"/>
      <c r="G195" s="930"/>
      <c r="H195" s="927"/>
      <c r="I195" s="928"/>
      <c r="J195" s="959" t="str">
        <f t="shared" si="2"/>
        <v/>
      </c>
    </row>
    <row r="196" spans="1:10" ht="12.75">
      <c r="A196" s="937"/>
      <c r="B196" s="938" t="str">
        <f>IF(AND(B195&lt;&gt;"Výkaz výměr:",C195=""),"Výkaz výměr:","")</f>
        <v>Výkaz výměr:</v>
      </c>
      <c r="C196" s="939" t="s">
        <v>3300</v>
      </c>
      <c r="D196" s="940"/>
      <c r="E196" s="1223">
        <v>382.048</v>
      </c>
      <c r="F196" s="941"/>
      <c r="G196" s="942"/>
      <c r="H196" s="919"/>
      <c r="I196" s="943"/>
      <c r="J196" s="959" t="str">
        <f t="shared" si="2"/>
        <v/>
      </c>
    </row>
    <row r="197" spans="1:10" ht="24">
      <c r="A197" s="920">
        <v>41</v>
      </c>
      <c r="B197" s="921" t="s">
        <v>3301</v>
      </c>
      <c r="C197" s="922" t="s">
        <v>3112</v>
      </c>
      <c r="D197" s="1218" t="s">
        <v>3788</v>
      </c>
      <c r="E197" s="1219">
        <v>1.848</v>
      </c>
      <c r="F197" s="1220"/>
      <c r="G197" s="1221">
        <f>E197*F197</f>
        <v>0</v>
      </c>
      <c r="H197" s="923"/>
      <c r="I197" s="924"/>
      <c r="J197" s="959" t="str">
        <f t="shared" si="2"/>
        <v>CHYBNÁ CENA</v>
      </c>
    </row>
    <row r="198" spans="1:10" ht="32.25" customHeight="1">
      <c r="A198" s="925"/>
      <c r="B198" s="926" t="s">
        <v>4802</v>
      </c>
      <c r="C198" s="1451" t="s">
        <v>3302</v>
      </c>
      <c r="D198" s="1451"/>
      <c r="E198" s="1451"/>
      <c r="F198" s="1451"/>
      <c r="G198" s="1451"/>
      <c r="H198" s="927"/>
      <c r="I198" s="928"/>
      <c r="J198" s="959" t="str">
        <f aca="true" t="shared" si="3" ref="J198:J211">IF((ISBLANK(D198)),"",IF(G198&lt;=0,"CHYBNÁ CENA",""))</f>
        <v/>
      </c>
    </row>
    <row r="199" spans="1:10" ht="12.75">
      <c r="A199" s="925"/>
      <c r="B199" s="929"/>
      <c r="C199" s="930"/>
      <c r="D199" s="930"/>
      <c r="E199" s="930"/>
      <c r="F199" s="930"/>
      <c r="G199" s="930"/>
      <c r="H199" s="927"/>
      <c r="I199" s="928"/>
      <c r="J199" s="959" t="str">
        <f t="shared" si="3"/>
        <v/>
      </c>
    </row>
    <row r="200" spans="1:10" ht="22.5">
      <c r="A200" s="937"/>
      <c r="B200" s="938" t="str">
        <f>IF(AND(B199&lt;&gt;"Výkaz výměr:",C199=""),"Výkaz výměr:","")</f>
        <v>Výkaz výměr:</v>
      </c>
      <c r="C200" s="939" t="s">
        <v>3303</v>
      </c>
      <c r="D200" s="940"/>
      <c r="E200" s="1223">
        <v>1.848</v>
      </c>
      <c r="F200" s="941"/>
      <c r="G200" s="942"/>
      <c r="H200" s="919"/>
      <c r="I200" s="943"/>
      <c r="J200" s="959" t="str">
        <f t="shared" si="3"/>
        <v/>
      </c>
    </row>
    <row r="201" spans="1:10" ht="24">
      <c r="A201" s="920">
        <v>42</v>
      </c>
      <c r="B201" s="921" t="s">
        <v>3304</v>
      </c>
      <c r="C201" s="922" t="s">
        <v>1848</v>
      </c>
      <c r="D201" s="1218" t="s">
        <v>3788</v>
      </c>
      <c r="E201" s="1219">
        <v>63.63</v>
      </c>
      <c r="F201" s="1220"/>
      <c r="G201" s="1221">
        <f>E201*F201</f>
        <v>0</v>
      </c>
      <c r="H201" s="923"/>
      <c r="I201" s="924"/>
      <c r="J201" s="959" t="str">
        <f t="shared" si="3"/>
        <v>CHYBNÁ CENA</v>
      </c>
    </row>
    <row r="202" spans="1:10" ht="25.5" customHeight="1">
      <c r="A202" s="925"/>
      <c r="B202" s="926" t="s">
        <v>4802</v>
      </c>
      <c r="C202" s="1451" t="s">
        <v>1849</v>
      </c>
      <c r="D202" s="1451"/>
      <c r="E202" s="1451"/>
      <c r="F202" s="1451"/>
      <c r="G202" s="1451"/>
      <c r="H202" s="927"/>
      <c r="I202" s="928"/>
      <c r="J202" s="959" t="str">
        <f t="shared" si="3"/>
        <v/>
      </c>
    </row>
    <row r="203" spans="1:10" ht="12.75">
      <c r="A203" s="925"/>
      <c r="B203" s="929"/>
      <c r="C203" s="930"/>
      <c r="D203" s="930"/>
      <c r="E203" s="930"/>
      <c r="F203" s="930"/>
      <c r="G203" s="930"/>
      <c r="H203" s="927"/>
      <c r="I203" s="928"/>
      <c r="J203" s="959" t="str">
        <f t="shared" si="3"/>
        <v/>
      </c>
    </row>
    <row r="204" spans="1:10" ht="12.75">
      <c r="A204" s="937"/>
      <c r="B204" s="938" t="str">
        <f>IF(AND(B203&lt;&gt;"Výkaz výměr:",C203=""),"Výkaz výměr:","")</f>
        <v>Výkaz výměr:</v>
      </c>
      <c r="C204" s="939" t="s">
        <v>1850</v>
      </c>
      <c r="D204" s="940"/>
      <c r="E204" s="1223">
        <v>63.63</v>
      </c>
      <c r="F204" s="941"/>
      <c r="G204" s="942"/>
      <c r="H204" s="919"/>
      <c r="I204" s="943"/>
      <c r="J204" s="959" t="str">
        <f t="shared" si="3"/>
        <v/>
      </c>
    </row>
    <row r="205" spans="1:10" ht="24">
      <c r="A205" s="920">
        <v>43</v>
      </c>
      <c r="B205" s="921" t="s">
        <v>1851</v>
      </c>
      <c r="C205" s="922" t="s">
        <v>1852</v>
      </c>
      <c r="D205" s="1218" t="s">
        <v>3788</v>
      </c>
      <c r="E205" s="1219">
        <v>63.503</v>
      </c>
      <c r="F205" s="1220"/>
      <c r="G205" s="1221">
        <f>E205*F205</f>
        <v>0</v>
      </c>
      <c r="H205" s="923"/>
      <c r="I205" s="924"/>
      <c r="J205" s="959" t="str">
        <f t="shared" si="3"/>
        <v>CHYBNÁ CENA</v>
      </c>
    </row>
    <row r="206" spans="1:10" ht="30" customHeight="1">
      <c r="A206" s="925"/>
      <c r="B206" s="926" t="s">
        <v>4802</v>
      </c>
      <c r="C206" s="1451" t="s">
        <v>1853</v>
      </c>
      <c r="D206" s="1451"/>
      <c r="E206" s="1451"/>
      <c r="F206" s="1451"/>
      <c r="G206" s="1451"/>
      <c r="H206" s="927"/>
      <c r="I206" s="928"/>
      <c r="J206" s="959" t="str">
        <f t="shared" si="3"/>
        <v/>
      </c>
    </row>
    <row r="207" spans="1:10" ht="12.75">
      <c r="A207" s="925"/>
      <c r="B207" s="929"/>
      <c r="C207" s="930"/>
      <c r="D207" s="930"/>
      <c r="E207" s="930"/>
      <c r="F207" s="930"/>
      <c r="G207" s="930"/>
      <c r="H207" s="927"/>
      <c r="I207" s="928"/>
      <c r="J207" s="959" t="str">
        <f t="shared" si="3"/>
        <v/>
      </c>
    </row>
    <row r="208" spans="1:10" ht="12.75">
      <c r="A208" s="937"/>
      <c r="B208" s="938" t="str">
        <f>IF(AND(B207&lt;&gt;"Výkaz výměr:",C207=""),"Výkaz výměr:","")</f>
        <v>Výkaz výměr:</v>
      </c>
      <c r="C208" s="939" t="s">
        <v>1336</v>
      </c>
      <c r="D208" s="940"/>
      <c r="E208" s="1223">
        <v>63.503</v>
      </c>
      <c r="F208" s="941"/>
      <c r="G208" s="942"/>
      <c r="H208" s="919"/>
      <c r="I208" s="943"/>
      <c r="J208" s="959" t="str">
        <f t="shared" si="3"/>
        <v/>
      </c>
    </row>
    <row r="209" spans="1:10" s="167" customFormat="1" ht="18">
      <c r="A209" s="187"/>
      <c r="B209" s="188"/>
      <c r="C209" s="189" t="s">
        <v>1854</v>
      </c>
      <c r="D209" s="190"/>
      <c r="E209" s="190"/>
      <c r="F209" s="190"/>
      <c r="G209" s="1224">
        <f>SUM(G210:G211)</f>
        <v>0</v>
      </c>
      <c r="H209" s="190"/>
      <c r="I209" s="192"/>
      <c r="J209" s="959" t="str">
        <f t="shared" si="3"/>
        <v/>
      </c>
    </row>
    <row r="210" spans="1:10" ht="24">
      <c r="A210" s="920">
        <v>44</v>
      </c>
      <c r="B210" s="921" t="s">
        <v>1855</v>
      </c>
      <c r="C210" s="922" t="s">
        <v>1856</v>
      </c>
      <c r="D210" s="1218" t="s">
        <v>3788</v>
      </c>
      <c r="E210" s="1219">
        <v>1123.615</v>
      </c>
      <c r="F210" s="1220"/>
      <c r="G210" s="1221">
        <f>E210*F210</f>
        <v>0</v>
      </c>
      <c r="H210" s="923"/>
      <c r="I210" s="924"/>
      <c r="J210" s="959" t="str">
        <f t="shared" si="3"/>
        <v>CHYBNÁ CENA</v>
      </c>
    </row>
    <row r="211" spans="1:10" ht="42.75" customHeight="1" thickBot="1">
      <c r="A211" s="945"/>
      <c r="B211" s="946" t="s">
        <v>4802</v>
      </c>
      <c r="C211" s="1455" t="s">
        <v>3485</v>
      </c>
      <c r="D211" s="1455"/>
      <c r="E211" s="1455"/>
      <c r="F211" s="1455"/>
      <c r="G211" s="1455"/>
      <c r="H211" s="919"/>
      <c r="I211" s="943"/>
      <c r="J211" s="959" t="str">
        <f t="shared" si="3"/>
        <v/>
      </c>
    </row>
    <row r="212" spans="1:9" ht="13.5" thickBot="1">
      <c r="A212" s="1401" t="s">
        <v>4769</v>
      </c>
      <c r="B212" s="1402"/>
      <c r="C212" s="1402"/>
      <c r="D212" s="1402"/>
      <c r="E212" s="1402"/>
      <c r="F212" s="1402"/>
      <c r="G212" s="1402"/>
      <c r="H212" s="1402"/>
      <c r="I212" s="1403"/>
    </row>
    <row r="215" spans="6:7" ht="12.75">
      <c r="F215" s="960" t="s">
        <v>4265</v>
      </c>
      <c r="G215" s="961">
        <f>COUNTIF(G6:G210,"&lt;=0")</f>
        <v>54</v>
      </c>
    </row>
  </sheetData>
  <sheetProtection algorithmName="SHA-512" hashValue="pDtyuBYQMUuNzPmKcKnWtuO+sWVgceDeuMKxaYLBl9BRj14cVenrYafnLpa0TNfHA9b9XDC+jDVJSp8cmFUexg==" saltValue="kGn+57nlKy9uxrYUgRKzEA==" spinCount="100000" sheet="1" objects="1" scenarios="1" selectLockedCells="1"/>
  <mergeCells count="57">
    <mergeCell ref="C175:G175"/>
    <mergeCell ref="C180:G180"/>
    <mergeCell ref="C186:G186"/>
    <mergeCell ref="A212:I212"/>
    <mergeCell ref="C194:G194"/>
    <mergeCell ref="C198:G198"/>
    <mergeCell ref="C202:G202"/>
    <mergeCell ref="C206:G206"/>
    <mergeCell ref="C211:G211"/>
    <mergeCell ref="C125:G125"/>
    <mergeCell ref="C131:G131"/>
    <mergeCell ref="C170:G170"/>
    <mergeCell ref="C166:G166"/>
    <mergeCell ref="C162:G162"/>
    <mergeCell ref="C140:G140"/>
    <mergeCell ref="C144:G144"/>
    <mergeCell ref="C148:G148"/>
    <mergeCell ref="C153:G153"/>
    <mergeCell ref="C157:G157"/>
    <mergeCell ref="C135:G135"/>
    <mergeCell ref="C78:G78"/>
    <mergeCell ref="C82:G82"/>
    <mergeCell ref="C90:G90"/>
    <mergeCell ref="C95:G95"/>
    <mergeCell ref="C115:G115"/>
    <mergeCell ref="C119:G119"/>
    <mergeCell ref="C99:G99"/>
    <mergeCell ref="C103:G103"/>
    <mergeCell ref="C109:G109"/>
    <mergeCell ref="C19:G19"/>
    <mergeCell ref="C61:G61"/>
    <mergeCell ref="C69:G69"/>
    <mergeCell ref="C73:G73"/>
    <mergeCell ref="C86:G86"/>
    <mergeCell ref="C65:G65"/>
    <mergeCell ref="C57:G57"/>
    <mergeCell ref="C38:G38"/>
    <mergeCell ref="C42:G42"/>
    <mergeCell ref="C24:G24"/>
    <mergeCell ref="C28:G28"/>
    <mergeCell ref="C34:G34"/>
    <mergeCell ref="A1:B1"/>
    <mergeCell ref="C1:I1"/>
    <mergeCell ref="A2:B2"/>
    <mergeCell ref="C2:F2"/>
    <mergeCell ref="F4:G4"/>
    <mergeCell ref="C51:G51"/>
    <mergeCell ref="C15:G15"/>
    <mergeCell ref="C10:G10"/>
    <mergeCell ref="A3:I3"/>
    <mergeCell ref="I4:I5"/>
    <mergeCell ref="H4:H5"/>
    <mergeCell ref="A4:A5"/>
    <mergeCell ref="C4:C5"/>
    <mergeCell ref="D4:D5"/>
    <mergeCell ref="E4:E5"/>
    <mergeCell ref="C46:G46"/>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view="pageBreakPreview" zoomScale="90" zoomScaleSheetLayoutView="90" workbookViewId="0" topLeftCell="A11">
      <selection activeCell="F6" sqref="F6"/>
    </sheetView>
  </sheetViews>
  <sheetFormatPr defaultColWidth="9.00390625" defaultRowHeight="12.75"/>
  <cols>
    <col min="1" max="1" width="10.625" style="160" customWidth="1"/>
    <col min="2" max="2" width="18.75390625" style="160" customWidth="1"/>
    <col min="3" max="3" width="40.75390625" style="160" customWidth="1"/>
    <col min="4" max="4" width="9.625" style="199" customWidth="1"/>
    <col min="5" max="5" width="16.625" style="199" customWidth="1"/>
    <col min="6" max="6" width="15.25390625" style="199" customWidth="1"/>
    <col min="7" max="7" width="17.25390625" style="160" customWidth="1"/>
    <col min="8" max="8" width="27.625" style="160" customWidth="1"/>
    <col min="9" max="9" width="23.75390625" style="160" customWidth="1"/>
    <col min="10" max="10" width="22.25390625" style="160" customWidth="1"/>
    <col min="11" max="16384" width="9.125" style="160" customWidth="1"/>
  </cols>
  <sheetData>
    <row r="1" spans="1:9" ht="31.5" customHeight="1" thickBot="1">
      <c r="A1" s="1418" t="s">
        <v>3095</v>
      </c>
      <c r="B1" s="1419"/>
      <c r="C1" s="1420" t="s">
        <v>3487</v>
      </c>
      <c r="D1" s="1421"/>
      <c r="E1" s="1421"/>
      <c r="F1" s="1421"/>
      <c r="G1" s="1422"/>
      <c r="H1" s="1422"/>
      <c r="I1" s="1422"/>
    </row>
    <row r="2" spans="1:9" ht="30" customHeight="1" thickBot="1">
      <c r="A2" s="1423" t="s">
        <v>3096</v>
      </c>
      <c r="B2" s="1424"/>
      <c r="C2" s="1420" t="s">
        <v>1932</v>
      </c>
      <c r="D2" s="1421"/>
      <c r="E2" s="1421"/>
      <c r="F2" s="1421"/>
      <c r="G2" s="2" t="s">
        <v>3098</v>
      </c>
      <c r="H2" s="900"/>
      <c r="I2" s="3" t="s">
        <v>1933</v>
      </c>
    </row>
    <row r="3" spans="1:9" ht="16.5" customHeight="1" thickBot="1">
      <c r="A3" s="1428" t="s">
        <v>3099</v>
      </c>
      <c r="B3" s="1421"/>
      <c r="C3" s="1421"/>
      <c r="D3" s="1421"/>
      <c r="E3" s="1421"/>
      <c r="F3" s="1421"/>
      <c r="G3" s="1421"/>
      <c r="H3" s="1421"/>
      <c r="I3" s="1429"/>
    </row>
    <row r="4" spans="1:9" ht="25.5" customHeight="1">
      <c r="A4" s="1411" t="s">
        <v>3100</v>
      </c>
      <c r="B4" s="206" t="s">
        <v>3101</v>
      </c>
      <c r="C4" s="1413" t="s">
        <v>3102</v>
      </c>
      <c r="D4" s="1409" t="s">
        <v>3103</v>
      </c>
      <c r="E4" s="1409" t="s">
        <v>3104</v>
      </c>
      <c r="F4" s="1416" t="s">
        <v>3105</v>
      </c>
      <c r="G4" s="1417"/>
      <c r="H4" s="1409" t="s">
        <v>2634</v>
      </c>
      <c r="I4" s="1407" t="s">
        <v>3106</v>
      </c>
    </row>
    <row r="5" spans="1:10" ht="29.85" customHeight="1" thickBot="1">
      <c r="A5" s="1412"/>
      <c r="B5" s="4" t="s">
        <v>3107</v>
      </c>
      <c r="C5" s="1414"/>
      <c r="D5" s="1415"/>
      <c r="E5" s="1415"/>
      <c r="F5" s="5" t="s">
        <v>3108</v>
      </c>
      <c r="G5" s="712" t="s">
        <v>411</v>
      </c>
      <c r="H5" s="1410"/>
      <c r="I5" s="1408"/>
      <c r="J5" s="962" t="s">
        <v>4154</v>
      </c>
    </row>
    <row r="6" spans="1:10" s="786" customFormat="1" ht="29.85" customHeight="1" thickBot="1">
      <c r="A6" s="779"/>
      <c r="B6" s="780"/>
      <c r="C6" s="785" t="s">
        <v>1685</v>
      </c>
      <c r="D6" s="782"/>
      <c r="E6" s="782"/>
      <c r="F6" s="983"/>
      <c r="G6" s="783">
        <f>SUM(G7+G78+G82)</f>
        <v>0</v>
      </c>
      <c r="H6" s="781"/>
      <c r="I6" s="784"/>
      <c r="J6" s="959" t="str">
        <f aca="true" t="shared" si="0" ref="J6:J37">IF((ISBLANK(D6)),"",IF(G6&lt;=0,"CHYBNÁ CENA",""))</f>
        <v/>
      </c>
    </row>
    <row r="7" spans="1:10" s="167" customFormat="1" ht="18">
      <c r="A7" s="161"/>
      <c r="B7" s="162"/>
      <c r="C7" s="163" t="s">
        <v>4247</v>
      </c>
      <c r="D7" s="162"/>
      <c r="E7" s="162"/>
      <c r="F7" s="984"/>
      <c r="G7" s="165">
        <f>SUM(G8+G12+G19+G49+G53+G76)</f>
        <v>0</v>
      </c>
      <c r="H7" s="164"/>
      <c r="I7" s="166"/>
      <c r="J7" s="959" t="str">
        <f t="shared" si="0"/>
        <v/>
      </c>
    </row>
    <row r="8" spans="1:10" s="167" customFormat="1" ht="36.75" thickBot="1">
      <c r="A8" s="168"/>
      <c r="B8" s="169"/>
      <c r="C8" s="170" t="s">
        <v>4248</v>
      </c>
      <c r="D8" s="169"/>
      <c r="E8" s="169"/>
      <c r="F8" s="985"/>
      <c r="G8" s="172">
        <f>SUM(G9:G11)</f>
        <v>0</v>
      </c>
      <c r="H8" s="171"/>
      <c r="I8" s="173"/>
      <c r="J8" s="959" t="str">
        <f t="shared" si="0"/>
        <v/>
      </c>
    </row>
    <row r="9" spans="1:10" ht="12.75">
      <c r="A9" s="174" t="s">
        <v>3097</v>
      </c>
      <c r="B9" s="175" t="s">
        <v>4249</v>
      </c>
      <c r="C9" s="176" t="s">
        <v>4250</v>
      </c>
      <c r="D9" s="177" t="s">
        <v>456</v>
      </c>
      <c r="E9" s="177">
        <v>35</v>
      </c>
      <c r="F9" s="986"/>
      <c r="G9" s="178">
        <f>(E9*F9)</f>
        <v>0</v>
      </c>
      <c r="H9" s="177" t="s">
        <v>4251</v>
      </c>
      <c r="I9" s="179" t="s">
        <v>3097</v>
      </c>
      <c r="J9" s="959" t="str">
        <f t="shared" si="0"/>
        <v>CHYBNÁ CENA</v>
      </c>
    </row>
    <row r="10" spans="1:10" ht="12.75">
      <c r="A10" s="181" t="s">
        <v>3097</v>
      </c>
      <c r="B10" s="182" t="s">
        <v>4252</v>
      </c>
      <c r="C10" s="183" t="s">
        <v>4253</v>
      </c>
      <c r="D10" s="184" t="s">
        <v>456</v>
      </c>
      <c r="E10" s="184">
        <v>30</v>
      </c>
      <c r="F10" s="987"/>
      <c r="G10" s="185">
        <f>(E10*F10)</f>
        <v>0</v>
      </c>
      <c r="H10" s="184" t="s">
        <v>4251</v>
      </c>
      <c r="I10" s="186" t="s">
        <v>3097</v>
      </c>
      <c r="J10" s="959" t="str">
        <f t="shared" si="0"/>
        <v>CHYBNÁ CENA</v>
      </c>
    </row>
    <row r="11" spans="1:10" ht="25.5">
      <c r="A11" s="181" t="s">
        <v>3097</v>
      </c>
      <c r="B11" s="182" t="s">
        <v>4254</v>
      </c>
      <c r="C11" s="183" t="s">
        <v>4255</v>
      </c>
      <c r="D11" s="184" t="s">
        <v>456</v>
      </c>
      <c r="E11" s="184">
        <v>0.12</v>
      </c>
      <c r="F11" s="987"/>
      <c r="G11" s="185">
        <f>(E11*F11)</f>
        <v>0</v>
      </c>
      <c r="H11" s="184" t="s">
        <v>4251</v>
      </c>
      <c r="I11" s="186" t="s">
        <v>3097</v>
      </c>
      <c r="J11" s="959" t="str">
        <f t="shared" si="0"/>
        <v>CHYBNÁ CENA</v>
      </c>
    </row>
    <row r="12" spans="1:10" s="167" customFormat="1" ht="18">
      <c r="A12" s="187" t="s">
        <v>3097</v>
      </c>
      <c r="B12" s="188"/>
      <c r="C12" s="189" t="s">
        <v>4256</v>
      </c>
      <c r="D12" s="188"/>
      <c r="E12" s="188"/>
      <c r="F12" s="988"/>
      <c r="G12" s="191">
        <f>SUM(G13:G18)</f>
        <v>0</v>
      </c>
      <c r="H12" s="190"/>
      <c r="I12" s="192" t="s">
        <v>3097</v>
      </c>
      <c r="J12" s="959" t="str">
        <f t="shared" si="0"/>
        <v/>
      </c>
    </row>
    <row r="13" spans="1:10" ht="38.25">
      <c r="A13" s="181" t="s">
        <v>3097</v>
      </c>
      <c r="B13" s="182" t="s">
        <v>4257</v>
      </c>
      <c r="C13" s="183" t="s">
        <v>4258</v>
      </c>
      <c r="D13" s="184" t="s">
        <v>3788</v>
      </c>
      <c r="E13" s="184">
        <v>5.773</v>
      </c>
      <c r="F13" s="987"/>
      <c r="G13" s="185">
        <f aca="true" t="shared" si="1" ref="G13:G18">(E13*F13)</f>
        <v>0</v>
      </c>
      <c r="H13" s="184" t="s">
        <v>4251</v>
      </c>
      <c r="I13" s="186" t="s">
        <v>3097</v>
      </c>
      <c r="J13" s="959" t="str">
        <f t="shared" si="0"/>
        <v>CHYBNÁ CENA</v>
      </c>
    </row>
    <row r="14" spans="1:10" ht="25.5">
      <c r="A14" s="181" t="s">
        <v>3097</v>
      </c>
      <c r="B14" s="182" t="s">
        <v>4259</v>
      </c>
      <c r="C14" s="183" t="s">
        <v>4260</v>
      </c>
      <c r="D14" s="184" t="s">
        <v>3788</v>
      </c>
      <c r="E14" s="184">
        <v>5.773</v>
      </c>
      <c r="F14" s="987"/>
      <c r="G14" s="185">
        <f t="shared" si="1"/>
        <v>0</v>
      </c>
      <c r="H14" s="184" t="s">
        <v>4251</v>
      </c>
      <c r="I14" s="186" t="s">
        <v>3097</v>
      </c>
      <c r="J14" s="959" t="str">
        <f t="shared" si="0"/>
        <v>CHYBNÁ CENA</v>
      </c>
    </row>
    <row r="15" spans="1:10" ht="25.5">
      <c r="A15" s="181" t="s">
        <v>3097</v>
      </c>
      <c r="B15" s="182" t="s">
        <v>4261</v>
      </c>
      <c r="C15" s="183" t="s">
        <v>3110</v>
      </c>
      <c r="D15" s="184" t="s">
        <v>3788</v>
      </c>
      <c r="E15" s="184">
        <v>51.957</v>
      </c>
      <c r="F15" s="987"/>
      <c r="G15" s="185">
        <f t="shared" si="1"/>
        <v>0</v>
      </c>
      <c r="H15" s="184" t="s">
        <v>4251</v>
      </c>
      <c r="I15" s="186" t="s">
        <v>3097</v>
      </c>
      <c r="J15" s="959" t="str">
        <f t="shared" si="0"/>
        <v>CHYBNÁ CENA</v>
      </c>
    </row>
    <row r="16" spans="1:10" ht="25.5">
      <c r="A16" s="181" t="s">
        <v>3097</v>
      </c>
      <c r="B16" s="182" t="s">
        <v>3111</v>
      </c>
      <c r="C16" s="183" t="s">
        <v>3112</v>
      </c>
      <c r="D16" s="184" t="s">
        <v>3788</v>
      </c>
      <c r="E16" s="184">
        <v>6.72</v>
      </c>
      <c r="F16" s="987"/>
      <c r="G16" s="185">
        <f t="shared" si="1"/>
        <v>0</v>
      </c>
      <c r="H16" s="184" t="s">
        <v>4251</v>
      </c>
      <c r="I16" s="186" t="s">
        <v>3097</v>
      </c>
      <c r="J16" s="959" t="str">
        <f t="shared" si="0"/>
        <v>CHYBNÁ CENA</v>
      </c>
    </row>
    <row r="17" spans="1:10" ht="25.5">
      <c r="A17" s="181" t="s">
        <v>3097</v>
      </c>
      <c r="B17" s="182" t="s">
        <v>3113</v>
      </c>
      <c r="C17" s="183" t="s">
        <v>3145</v>
      </c>
      <c r="D17" s="184" t="s">
        <v>3788</v>
      </c>
      <c r="E17" s="184">
        <v>4.761</v>
      </c>
      <c r="F17" s="987"/>
      <c r="G17" s="185">
        <f t="shared" si="1"/>
        <v>0</v>
      </c>
      <c r="H17" s="184" t="s">
        <v>4251</v>
      </c>
      <c r="I17" s="186" t="s">
        <v>3097</v>
      </c>
      <c r="J17" s="959" t="str">
        <f t="shared" si="0"/>
        <v>CHYBNÁ CENA</v>
      </c>
    </row>
    <row r="18" spans="1:10" ht="25.5">
      <c r="A18" s="181" t="s">
        <v>3097</v>
      </c>
      <c r="B18" s="182" t="s">
        <v>3146</v>
      </c>
      <c r="C18" s="183" t="s">
        <v>3147</v>
      </c>
      <c r="D18" s="184" t="s">
        <v>3788</v>
      </c>
      <c r="E18" s="184">
        <v>23.058</v>
      </c>
      <c r="F18" s="987"/>
      <c r="G18" s="185">
        <f t="shared" si="1"/>
        <v>0</v>
      </c>
      <c r="H18" s="184" t="s">
        <v>4251</v>
      </c>
      <c r="I18" s="186" t="s">
        <v>3097</v>
      </c>
      <c r="J18" s="959" t="str">
        <f t="shared" si="0"/>
        <v>CHYBNÁ CENA</v>
      </c>
    </row>
    <row r="19" spans="1:10" s="167" customFormat="1" ht="18">
      <c r="A19" s="187" t="s">
        <v>3097</v>
      </c>
      <c r="B19" s="188"/>
      <c r="C19" s="189" t="s">
        <v>3148</v>
      </c>
      <c r="D19" s="188"/>
      <c r="E19" s="188"/>
      <c r="F19" s="988"/>
      <c r="G19" s="191">
        <f>SUM(G20:G48)</f>
        <v>0</v>
      </c>
      <c r="H19" s="190"/>
      <c r="I19" s="192" t="s">
        <v>3097</v>
      </c>
      <c r="J19" s="959" t="str">
        <f t="shared" si="0"/>
        <v/>
      </c>
    </row>
    <row r="20" spans="1:10" ht="12.75">
      <c r="A20" s="181" t="s">
        <v>3097</v>
      </c>
      <c r="B20" s="182" t="s">
        <v>3149</v>
      </c>
      <c r="C20" s="183" t="s">
        <v>3150</v>
      </c>
      <c r="D20" s="184" t="s">
        <v>3151</v>
      </c>
      <c r="E20" s="184">
        <v>0.927</v>
      </c>
      <c r="F20" s="987"/>
      <c r="G20" s="185">
        <f aca="true" t="shared" si="2" ref="G20:G48">(E20*F20)</f>
        <v>0</v>
      </c>
      <c r="H20" s="184" t="s">
        <v>4251</v>
      </c>
      <c r="I20" s="186" t="s">
        <v>3097</v>
      </c>
      <c r="J20" s="959" t="str">
        <f t="shared" si="0"/>
        <v>CHYBNÁ CENA</v>
      </c>
    </row>
    <row r="21" spans="1:10" ht="114.75">
      <c r="A21" s="181" t="s">
        <v>3097</v>
      </c>
      <c r="B21" s="182" t="s">
        <v>3152</v>
      </c>
      <c r="C21" s="183" t="s">
        <v>3153</v>
      </c>
      <c r="D21" s="184" t="s">
        <v>3773</v>
      </c>
      <c r="E21" s="184">
        <v>39.08</v>
      </c>
      <c r="F21" s="987"/>
      <c r="G21" s="185">
        <f t="shared" si="2"/>
        <v>0</v>
      </c>
      <c r="H21" s="184" t="s">
        <v>3154</v>
      </c>
      <c r="I21" s="186" t="s">
        <v>3097</v>
      </c>
      <c r="J21" s="959" t="str">
        <f t="shared" si="0"/>
        <v>CHYBNÁ CENA</v>
      </c>
    </row>
    <row r="22" spans="1:10" ht="25.5">
      <c r="A22" s="181" t="s">
        <v>3097</v>
      </c>
      <c r="B22" s="182" t="s">
        <v>3155</v>
      </c>
      <c r="C22" s="183" t="s">
        <v>3156</v>
      </c>
      <c r="D22" s="184" t="s">
        <v>456</v>
      </c>
      <c r="E22" s="184">
        <v>11</v>
      </c>
      <c r="F22" s="987"/>
      <c r="G22" s="185">
        <f t="shared" si="2"/>
        <v>0</v>
      </c>
      <c r="H22" s="184" t="s">
        <v>4251</v>
      </c>
      <c r="I22" s="186" t="s">
        <v>3097</v>
      </c>
      <c r="J22" s="959" t="str">
        <f t="shared" si="0"/>
        <v>CHYBNÁ CENA</v>
      </c>
    </row>
    <row r="23" spans="1:10" ht="25.5">
      <c r="A23" s="181" t="s">
        <v>3097</v>
      </c>
      <c r="B23" s="182" t="s">
        <v>3157</v>
      </c>
      <c r="C23" s="183" t="s">
        <v>3158</v>
      </c>
      <c r="D23" s="184" t="s">
        <v>3767</v>
      </c>
      <c r="E23" s="184">
        <v>22.44</v>
      </c>
      <c r="F23" s="987"/>
      <c r="G23" s="185">
        <f t="shared" si="2"/>
        <v>0</v>
      </c>
      <c r="H23" s="184" t="s">
        <v>4251</v>
      </c>
      <c r="I23" s="186" t="s">
        <v>3097</v>
      </c>
      <c r="J23" s="959" t="str">
        <f t="shared" si="0"/>
        <v>CHYBNÁ CENA</v>
      </c>
    </row>
    <row r="24" spans="1:10" ht="25.5">
      <c r="A24" s="181" t="s">
        <v>3097</v>
      </c>
      <c r="B24" s="182" t="s">
        <v>3159</v>
      </c>
      <c r="C24" s="183" t="s">
        <v>3160</v>
      </c>
      <c r="D24" s="184" t="s">
        <v>3767</v>
      </c>
      <c r="E24" s="184">
        <v>10.095</v>
      </c>
      <c r="F24" s="987"/>
      <c r="G24" s="185">
        <f t="shared" si="2"/>
        <v>0</v>
      </c>
      <c r="H24" s="184" t="s">
        <v>4251</v>
      </c>
      <c r="I24" s="186" t="s">
        <v>3097</v>
      </c>
      <c r="J24" s="959" t="str">
        <f t="shared" si="0"/>
        <v>CHYBNÁ CENA</v>
      </c>
    </row>
    <row r="25" spans="1:10" ht="25.5">
      <c r="A25" s="181"/>
      <c r="B25" s="182" t="s">
        <v>3161</v>
      </c>
      <c r="C25" s="183" t="s">
        <v>3162</v>
      </c>
      <c r="D25" s="184" t="s">
        <v>3767</v>
      </c>
      <c r="E25" s="184">
        <v>3</v>
      </c>
      <c r="F25" s="987"/>
      <c r="G25" s="185">
        <f t="shared" si="2"/>
        <v>0</v>
      </c>
      <c r="H25" s="184" t="s">
        <v>4251</v>
      </c>
      <c r="I25" s="186"/>
      <c r="J25" s="959" t="str">
        <f t="shared" si="0"/>
        <v>CHYBNÁ CENA</v>
      </c>
    </row>
    <row r="26" spans="1:10" ht="25.5">
      <c r="A26" s="181"/>
      <c r="B26" s="182" t="s">
        <v>2280</v>
      </c>
      <c r="C26" s="183" t="s">
        <v>3163</v>
      </c>
      <c r="D26" s="184" t="s">
        <v>3767</v>
      </c>
      <c r="E26" s="184">
        <v>172.304</v>
      </c>
      <c r="F26" s="987"/>
      <c r="G26" s="185">
        <f t="shared" si="2"/>
        <v>0</v>
      </c>
      <c r="H26" s="184" t="s">
        <v>4251</v>
      </c>
      <c r="I26" s="186"/>
      <c r="J26" s="959" t="str">
        <f t="shared" si="0"/>
        <v>CHYBNÁ CENA</v>
      </c>
    </row>
    <row r="27" spans="1:10" ht="25.5">
      <c r="A27" s="181"/>
      <c r="B27" s="182" t="s">
        <v>3768</v>
      </c>
      <c r="C27" s="183" t="s">
        <v>3164</v>
      </c>
      <c r="D27" s="184" t="s">
        <v>3767</v>
      </c>
      <c r="E27" s="184">
        <v>34.461</v>
      </c>
      <c r="F27" s="987"/>
      <c r="G27" s="185">
        <f t="shared" si="2"/>
        <v>0</v>
      </c>
      <c r="H27" s="184" t="s">
        <v>4251</v>
      </c>
      <c r="I27" s="186"/>
      <c r="J27" s="959" t="str">
        <f t="shared" si="0"/>
        <v>CHYBNÁ CENA</v>
      </c>
    </row>
    <row r="28" spans="1:10" ht="25.5">
      <c r="A28" s="181"/>
      <c r="B28" s="182" t="s">
        <v>3165</v>
      </c>
      <c r="C28" s="183" t="s">
        <v>3166</v>
      </c>
      <c r="D28" s="184" t="s">
        <v>3767</v>
      </c>
      <c r="E28" s="184">
        <v>133.4</v>
      </c>
      <c r="F28" s="987"/>
      <c r="G28" s="185">
        <f t="shared" si="2"/>
        <v>0</v>
      </c>
      <c r="H28" s="184" t="s">
        <v>4251</v>
      </c>
      <c r="I28" s="186"/>
      <c r="J28" s="959" t="str">
        <f t="shared" si="0"/>
        <v>CHYBNÁ CENA</v>
      </c>
    </row>
    <row r="29" spans="1:10" ht="25.5">
      <c r="A29" s="181"/>
      <c r="B29" s="182" t="s">
        <v>3167</v>
      </c>
      <c r="C29" s="183" t="s">
        <v>3168</v>
      </c>
      <c r="D29" s="184" t="s">
        <v>3767</v>
      </c>
      <c r="E29" s="184">
        <v>85.054</v>
      </c>
      <c r="F29" s="987"/>
      <c r="G29" s="185">
        <f t="shared" si="2"/>
        <v>0</v>
      </c>
      <c r="H29" s="184" t="s">
        <v>4251</v>
      </c>
      <c r="I29" s="186"/>
      <c r="J29" s="959" t="str">
        <f t="shared" si="0"/>
        <v>CHYBNÁ CENA</v>
      </c>
    </row>
    <row r="30" spans="1:10" ht="25.5">
      <c r="A30" s="181"/>
      <c r="B30" s="182" t="s">
        <v>3771</v>
      </c>
      <c r="C30" s="183" t="s">
        <v>3169</v>
      </c>
      <c r="D30" s="184" t="s">
        <v>3773</v>
      </c>
      <c r="E30" s="184">
        <v>165.16</v>
      </c>
      <c r="F30" s="987"/>
      <c r="G30" s="185">
        <f t="shared" si="2"/>
        <v>0</v>
      </c>
      <c r="H30" s="184" t="s">
        <v>4251</v>
      </c>
      <c r="I30" s="186"/>
      <c r="J30" s="959" t="str">
        <f t="shared" si="0"/>
        <v>CHYBNÁ CENA</v>
      </c>
    </row>
    <row r="31" spans="1:10" ht="25.5">
      <c r="A31" s="181"/>
      <c r="B31" s="182" t="s">
        <v>3170</v>
      </c>
      <c r="C31" s="183" t="s">
        <v>3171</v>
      </c>
      <c r="D31" s="184" t="s">
        <v>3773</v>
      </c>
      <c r="E31" s="184">
        <v>365.4</v>
      </c>
      <c r="F31" s="987"/>
      <c r="G31" s="185">
        <f t="shared" si="2"/>
        <v>0</v>
      </c>
      <c r="H31" s="184" t="s">
        <v>4251</v>
      </c>
      <c r="I31" s="186"/>
      <c r="J31" s="959" t="str">
        <f t="shared" si="0"/>
        <v>CHYBNÁ CENA</v>
      </c>
    </row>
    <row r="32" spans="1:10" ht="25.5">
      <c r="A32" s="181"/>
      <c r="B32" s="182" t="s">
        <v>3172</v>
      </c>
      <c r="C32" s="183" t="s">
        <v>3173</v>
      </c>
      <c r="D32" s="184" t="s">
        <v>3773</v>
      </c>
      <c r="E32" s="184">
        <v>79.12</v>
      </c>
      <c r="F32" s="987"/>
      <c r="G32" s="185">
        <f t="shared" si="2"/>
        <v>0</v>
      </c>
      <c r="H32" s="184" t="s">
        <v>4251</v>
      </c>
      <c r="I32" s="186"/>
      <c r="J32" s="959" t="str">
        <f t="shared" si="0"/>
        <v>CHYBNÁ CENA</v>
      </c>
    </row>
    <row r="33" spans="1:10" ht="25.5">
      <c r="A33" s="181"/>
      <c r="B33" s="182" t="s">
        <v>3774</v>
      </c>
      <c r="C33" s="183" t="s">
        <v>3174</v>
      </c>
      <c r="D33" s="184" t="s">
        <v>3773</v>
      </c>
      <c r="E33" s="184">
        <v>165.16</v>
      </c>
      <c r="F33" s="987"/>
      <c r="G33" s="185">
        <f t="shared" si="2"/>
        <v>0</v>
      </c>
      <c r="H33" s="184" t="s">
        <v>4251</v>
      </c>
      <c r="I33" s="186"/>
      <c r="J33" s="959" t="str">
        <f t="shared" si="0"/>
        <v>CHYBNÁ CENA</v>
      </c>
    </row>
    <row r="34" spans="1:10" ht="25.5">
      <c r="A34" s="181"/>
      <c r="B34" s="182" t="s">
        <v>1495</v>
      </c>
      <c r="C34" s="183" t="s">
        <v>1496</v>
      </c>
      <c r="D34" s="184" t="s">
        <v>3773</v>
      </c>
      <c r="E34" s="184">
        <v>365.4</v>
      </c>
      <c r="F34" s="987"/>
      <c r="G34" s="185">
        <f t="shared" si="2"/>
        <v>0</v>
      </c>
      <c r="H34" s="184" t="s">
        <v>4251</v>
      </c>
      <c r="I34" s="186"/>
      <c r="J34" s="959" t="str">
        <f t="shared" si="0"/>
        <v>CHYBNÁ CENA</v>
      </c>
    </row>
    <row r="35" spans="1:10" ht="25.5">
      <c r="A35" s="181"/>
      <c r="B35" s="182" t="s">
        <v>1497</v>
      </c>
      <c r="C35" s="183" t="s">
        <v>1498</v>
      </c>
      <c r="D35" s="184" t="s">
        <v>3773</v>
      </c>
      <c r="E35" s="184">
        <v>79.12</v>
      </c>
      <c r="F35" s="987"/>
      <c r="G35" s="185">
        <f t="shared" si="2"/>
        <v>0</v>
      </c>
      <c r="H35" s="184" t="s">
        <v>4251</v>
      </c>
      <c r="I35" s="186"/>
      <c r="J35" s="959" t="str">
        <f t="shared" si="0"/>
        <v>CHYBNÁ CENA</v>
      </c>
    </row>
    <row r="36" spans="1:10" ht="25.5">
      <c r="A36" s="181"/>
      <c r="B36" s="182" t="s">
        <v>3776</v>
      </c>
      <c r="C36" s="183" t="s">
        <v>1499</v>
      </c>
      <c r="D36" s="184" t="s">
        <v>3767</v>
      </c>
      <c r="E36" s="184">
        <v>159.071</v>
      </c>
      <c r="F36" s="987"/>
      <c r="G36" s="185">
        <f t="shared" si="2"/>
        <v>0</v>
      </c>
      <c r="H36" s="184" t="s">
        <v>4251</v>
      </c>
      <c r="I36" s="186"/>
      <c r="J36" s="959" t="str">
        <f t="shared" si="0"/>
        <v>CHYBNÁ CENA</v>
      </c>
    </row>
    <row r="37" spans="1:10" ht="25.5">
      <c r="A37" s="181"/>
      <c r="B37" s="182" t="s">
        <v>1500</v>
      </c>
      <c r="C37" s="183" t="s">
        <v>1501</v>
      </c>
      <c r="D37" s="184" t="s">
        <v>3767</v>
      </c>
      <c r="E37" s="184">
        <v>3</v>
      </c>
      <c r="F37" s="987"/>
      <c r="G37" s="185">
        <f t="shared" si="2"/>
        <v>0</v>
      </c>
      <c r="H37" s="184" t="s">
        <v>4251</v>
      </c>
      <c r="I37" s="186"/>
      <c r="J37" s="959" t="str">
        <f t="shared" si="0"/>
        <v>CHYBNÁ CENA</v>
      </c>
    </row>
    <row r="38" spans="1:10" ht="25.5">
      <c r="A38" s="181"/>
      <c r="B38" s="182" t="s">
        <v>3778</v>
      </c>
      <c r="C38" s="183" t="s">
        <v>1502</v>
      </c>
      <c r="D38" s="184" t="s">
        <v>3767</v>
      </c>
      <c r="E38" s="184">
        <v>9.68</v>
      </c>
      <c r="F38" s="987"/>
      <c r="G38" s="185">
        <f t="shared" si="2"/>
        <v>0</v>
      </c>
      <c r="H38" s="184" t="s">
        <v>4251</v>
      </c>
      <c r="I38" s="186"/>
      <c r="J38" s="959" t="str">
        <f aca="true" t="shared" si="3" ref="J38:J69">IF((ISBLANK(D38)),"",IF(G38&lt;=0,"CHYBNÁ CENA",""))</f>
        <v>CHYBNÁ CENA</v>
      </c>
    </row>
    <row r="39" spans="1:10" ht="25.5">
      <c r="A39" s="181"/>
      <c r="B39" s="182" t="s">
        <v>1503</v>
      </c>
      <c r="C39" s="183" t="s">
        <v>1504</v>
      </c>
      <c r="D39" s="184" t="s">
        <v>3767</v>
      </c>
      <c r="E39" s="184">
        <v>696.06</v>
      </c>
      <c r="F39" s="987"/>
      <c r="G39" s="185">
        <f t="shared" si="2"/>
        <v>0</v>
      </c>
      <c r="H39" s="184" t="s">
        <v>4251</v>
      </c>
      <c r="I39" s="186"/>
      <c r="J39" s="959" t="str">
        <f t="shared" si="3"/>
        <v>CHYBNÁ CENA</v>
      </c>
    </row>
    <row r="40" spans="1:10" ht="25.5">
      <c r="A40" s="181"/>
      <c r="B40" s="182" t="s">
        <v>3780</v>
      </c>
      <c r="C40" s="183" t="s">
        <v>1505</v>
      </c>
      <c r="D40" s="184" t="s">
        <v>3767</v>
      </c>
      <c r="E40" s="184">
        <v>108.14</v>
      </c>
      <c r="F40" s="987"/>
      <c r="G40" s="185">
        <f t="shared" si="2"/>
        <v>0</v>
      </c>
      <c r="H40" s="184" t="s">
        <v>4251</v>
      </c>
      <c r="I40" s="186"/>
      <c r="J40" s="959" t="str">
        <f t="shared" si="3"/>
        <v>CHYBNÁ CENA</v>
      </c>
    </row>
    <row r="41" spans="1:10" ht="25.5">
      <c r="A41" s="181" t="s">
        <v>3097</v>
      </c>
      <c r="B41" s="182" t="s">
        <v>1506</v>
      </c>
      <c r="C41" s="183" t="s">
        <v>1507</v>
      </c>
      <c r="D41" s="184" t="s">
        <v>3767</v>
      </c>
      <c r="E41" s="184">
        <v>3</v>
      </c>
      <c r="F41" s="987"/>
      <c r="G41" s="185">
        <f t="shared" si="2"/>
        <v>0</v>
      </c>
      <c r="H41" s="184" t="s">
        <v>4251</v>
      </c>
      <c r="I41" s="186" t="s">
        <v>3097</v>
      </c>
      <c r="J41" s="959" t="str">
        <f t="shared" si="3"/>
        <v>CHYBNÁ CENA</v>
      </c>
    </row>
    <row r="42" spans="1:10" ht="25.5">
      <c r="A42" s="181" t="s">
        <v>3097</v>
      </c>
      <c r="B42" s="182" t="s">
        <v>3782</v>
      </c>
      <c r="C42" s="183" t="s">
        <v>1508</v>
      </c>
      <c r="D42" s="184" t="s">
        <v>3767</v>
      </c>
      <c r="E42" s="184">
        <v>295.051</v>
      </c>
      <c r="F42" s="987"/>
      <c r="G42" s="185">
        <f t="shared" si="2"/>
        <v>0</v>
      </c>
      <c r="H42" s="184" t="s">
        <v>4251</v>
      </c>
      <c r="I42" s="186" t="s">
        <v>3097</v>
      </c>
      <c r="J42" s="959" t="str">
        <f t="shared" si="3"/>
        <v>CHYBNÁ CENA</v>
      </c>
    </row>
    <row r="43" spans="1:10" ht="12.75">
      <c r="A43" s="181" t="s">
        <v>3097</v>
      </c>
      <c r="B43" s="182" t="s">
        <v>3784</v>
      </c>
      <c r="C43" s="183" t="s">
        <v>3785</v>
      </c>
      <c r="D43" s="184" t="s">
        <v>3767</v>
      </c>
      <c r="E43" s="184">
        <v>105.24</v>
      </c>
      <c r="F43" s="987"/>
      <c r="G43" s="185">
        <f t="shared" si="2"/>
        <v>0</v>
      </c>
      <c r="H43" s="184" t="s">
        <v>4251</v>
      </c>
      <c r="I43" s="186" t="s">
        <v>3097</v>
      </c>
      <c r="J43" s="959" t="str">
        <f t="shared" si="3"/>
        <v>CHYBNÁ CENA</v>
      </c>
    </row>
    <row r="44" spans="1:10" ht="25.5">
      <c r="A44" s="181" t="s">
        <v>3097</v>
      </c>
      <c r="B44" s="182" t="s">
        <v>3786</v>
      </c>
      <c r="C44" s="183" t="s">
        <v>3787</v>
      </c>
      <c r="D44" s="184" t="s">
        <v>3788</v>
      </c>
      <c r="E44" s="184">
        <v>168.384</v>
      </c>
      <c r="F44" s="987"/>
      <c r="G44" s="185">
        <f t="shared" si="2"/>
        <v>0</v>
      </c>
      <c r="H44" s="184" t="s">
        <v>4251</v>
      </c>
      <c r="I44" s="186" t="s">
        <v>3097</v>
      </c>
      <c r="J44" s="959" t="str">
        <f t="shared" si="3"/>
        <v>CHYBNÁ CENA</v>
      </c>
    </row>
    <row r="45" spans="1:10" ht="25.5">
      <c r="A45" s="181" t="s">
        <v>3097</v>
      </c>
      <c r="B45" s="182" t="s">
        <v>3789</v>
      </c>
      <c r="C45" s="183" t="s">
        <v>1509</v>
      </c>
      <c r="D45" s="184" t="s">
        <v>3767</v>
      </c>
      <c r="E45" s="184">
        <v>286.451</v>
      </c>
      <c r="F45" s="987"/>
      <c r="G45" s="185">
        <f t="shared" si="2"/>
        <v>0</v>
      </c>
      <c r="H45" s="184" t="s">
        <v>4251</v>
      </c>
      <c r="I45" s="186" t="s">
        <v>3097</v>
      </c>
      <c r="J45" s="959" t="str">
        <f t="shared" si="3"/>
        <v>CHYBNÁ CENA</v>
      </c>
    </row>
    <row r="46" spans="1:10" ht="38.25">
      <c r="A46" s="181" t="s">
        <v>3097</v>
      </c>
      <c r="B46" s="182" t="s">
        <v>3791</v>
      </c>
      <c r="C46" s="183" t="s">
        <v>1510</v>
      </c>
      <c r="D46" s="184" t="s">
        <v>3767</v>
      </c>
      <c r="E46" s="184">
        <v>54.6</v>
      </c>
      <c r="F46" s="987"/>
      <c r="G46" s="185">
        <f t="shared" si="2"/>
        <v>0</v>
      </c>
      <c r="H46" s="184" t="s">
        <v>4251</v>
      </c>
      <c r="I46" s="186" t="s">
        <v>3097</v>
      </c>
      <c r="J46" s="959" t="str">
        <f t="shared" si="3"/>
        <v>CHYBNÁ CENA</v>
      </c>
    </row>
    <row r="47" spans="1:10" ht="25.5">
      <c r="A47" s="181" t="s">
        <v>3097</v>
      </c>
      <c r="B47" s="182" t="s">
        <v>1511</v>
      </c>
      <c r="C47" s="183" t="s">
        <v>1512</v>
      </c>
      <c r="D47" s="184" t="s">
        <v>3773</v>
      </c>
      <c r="E47" s="184">
        <v>61.8</v>
      </c>
      <c r="F47" s="987"/>
      <c r="G47" s="185">
        <f t="shared" si="2"/>
        <v>0</v>
      </c>
      <c r="H47" s="184" t="s">
        <v>4251</v>
      </c>
      <c r="I47" s="186" t="s">
        <v>3097</v>
      </c>
      <c r="J47" s="959" t="str">
        <f t="shared" si="3"/>
        <v>CHYBNÁ CENA</v>
      </c>
    </row>
    <row r="48" spans="1:10" ht="12.75">
      <c r="A48" s="181" t="s">
        <v>3097</v>
      </c>
      <c r="B48" s="182" t="s">
        <v>1513</v>
      </c>
      <c r="C48" s="183" t="s">
        <v>1559</v>
      </c>
      <c r="D48" s="184" t="s">
        <v>3788</v>
      </c>
      <c r="E48" s="184">
        <v>112.8</v>
      </c>
      <c r="F48" s="987"/>
      <c r="G48" s="185">
        <f t="shared" si="2"/>
        <v>0</v>
      </c>
      <c r="H48" s="184" t="s">
        <v>4251</v>
      </c>
      <c r="I48" s="186" t="s">
        <v>3097</v>
      </c>
      <c r="J48" s="959" t="str">
        <f t="shared" si="3"/>
        <v>CHYBNÁ CENA</v>
      </c>
    </row>
    <row r="49" spans="1:10" s="167" customFormat="1" ht="18">
      <c r="A49" s="187" t="s">
        <v>3097</v>
      </c>
      <c r="B49" s="188"/>
      <c r="C49" s="189" t="s">
        <v>1560</v>
      </c>
      <c r="D49" s="188"/>
      <c r="E49" s="188"/>
      <c r="F49" s="988"/>
      <c r="G49" s="191">
        <f>SUM(G50:G52)</f>
        <v>0</v>
      </c>
      <c r="H49" s="190"/>
      <c r="I49" s="192" t="s">
        <v>3097</v>
      </c>
      <c r="J49" s="959" t="str">
        <f t="shared" si="3"/>
        <v/>
      </c>
    </row>
    <row r="50" spans="1:10" ht="25.5">
      <c r="A50" s="181" t="s">
        <v>3097</v>
      </c>
      <c r="B50" s="182" t="s">
        <v>1561</v>
      </c>
      <c r="C50" s="183" t="s">
        <v>1562</v>
      </c>
      <c r="D50" s="184" t="s">
        <v>3767</v>
      </c>
      <c r="E50" s="184">
        <v>26.4</v>
      </c>
      <c r="F50" s="987"/>
      <c r="G50" s="185">
        <f>(E50*F50)</f>
        <v>0</v>
      </c>
      <c r="H50" s="184" t="s">
        <v>4251</v>
      </c>
      <c r="I50" s="186" t="s">
        <v>3097</v>
      </c>
      <c r="J50" s="959" t="str">
        <f t="shared" si="3"/>
        <v>CHYBNÁ CENA</v>
      </c>
    </row>
    <row r="51" spans="1:10" ht="25.5">
      <c r="A51" s="181" t="s">
        <v>3097</v>
      </c>
      <c r="B51" s="182" t="s">
        <v>1563</v>
      </c>
      <c r="C51" s="183" t="s">
        <v>1564</v>
      </c>
      <c r="D51" s="184" t="s">
        <v>3767</v>
      </c>
      <c r="E51" s="184">
        <v>2.187</v>
      </c>
      <c r="F51" s="987"/>
      <c r="G51" s="185">
        <f>(E51*F51)</f>
        <v>0</v>
      </c>
      <c r="H51" s="184" t="s">
        <v>4251</v>
      </c>
      <c r="I51" s="186" t="s">
        <v>3097</v>
      </c>
      <c r="J51" s="959" t="str">
        <f t="shared" si="3"/>
        <v>CHYBNÁ CENA</v>
      </c>
    </row>
    <row r="52" spans="1:10" ht="25.5">
      <c r="A52" s="181"/>
      <c r="B52" s="182" t="s">
        <v>1565</v>
      </c>
      <c r="C52" s="183" t="s">
        <v>1566</v>
      </c>
      <c r="D52" s="184" t="s">
        <v>3773</v>
      </c>
      <c r="E52" s="184">
        <v>3.24</v>
      </c>
      <c r="F52" s="987"/>
      <c r="G52" s="185">
        <f>(E52*F52)</f>
        <v>0</v>
      </c>
      <c r="H52" s="184" t="s">
        <v>4251</v>
      </c>
      <c r="I52" s="186"/>
      <c r="J52" s="959" t="str">
        <f t="shared" si="3"/>
        <v>CHYBNÁ CENA</v>
      </c>
    </row>
    <row r="53" spans="1:10" s="167" customFormat="1" ht="18">
      <c r="A53" s="187"/>
      <c r="B53" s="188"/>
      <c r="C53" s="189" t="s">
        <v>1567</v>
      </c>
      <c r="D53" s="188"/>
      <c r="E53" s="188"/>
      <c r="F53" s="988"/>
      <c r="G53" s="191">
        <f>SUM(G54:G75)</f>
        <v>0</v>
      </c>
      <c r="H53" s="190"/>
      <c r="I53" s="192"/>
      <c r="J53" s="959" t="str">
        <f t="shared" si="3"/>
        <v/>
      </c>
    </row>
    <row r="54" spans="1:10" ht="12.75">
      <c r="A54" s="181"/>
      <c r="B54" s="182" t="s">
        <v>1568</v>
      </c>
      <c r="C54" s="183" t="s">
        <v>1569</v>
      </c>
      <c r="D54" s="184" t="s">
        <v>1570</v>
      </c>
      <c r="E54" s="184">
        <v>1</v>
      </c>
      <c r="F54" s="987"/>
      <c r="G54" s="185">
        <f aca="true" t="shared" si="4" ref="G54:G75">(E54*F54)</f>
        <v>0</v>
      </c>
      <c r="H54" s="184" t="s">
        <v>2059</v>
      </c>
      <c r="I54" s="186"/>
      <c r="J54" s="959" t="str">
        <f t="shared" si="3"/>
        <v>CHYBNÁ CENA</v>
      </c>
    </row>
    <row r="55" spans="1:10" s="180" customFormat="1" ht="12.75">
      <c r="A55" s="181"/>
      <c r="B55" s="807" t="s">
        <v>1568</v>
      </c>
      <c r="C55" s="808" t="s">
        <v>1571</v>
      </c>
      <c r="D55" s="809" t="s">
        <v>1570</v>
      </c>
      <c r="E55" s="809">
        <v>1</v>
      </c>
      <c r="F55" s="987"/>
      <c r="G55" s="185">
        <f t="shared" si="4"/>
        <v>0</v>
      </c>
      <c r="H55" s="809" t="s">
        <v>2059</v>
      </c>
      <c r="I55" s="186"/>
      <c r="J55" s="959" t="str">
        <f t="shared" si="3"/>
        <v>CHYBNÁ CENA</v>
      </c>
    </row>
    <row r="56" spans="1:10" ht="25.5">
      <c r="A56" s="1319"/>
      <c r="B56" s="1320" t="s">
        <v>1572</v>
      </c>
      <c r="C56" s="1321" t="s">
        <v>177</v>
      </c>
      <c r="D56" s="1322" t="s">
        <v>1570</v>
      </c>
      <c r="E56" s="1322">
        <v>3</v>
      </c>
      <c r="F56" s="1323"/>
      <c r="G56" s="1324">
        <f t="shared" si="4"/>
        <v>0</v>
      </c>
      <c r="H56" s="1322" t="s">
        <v>4251</v>
      </c>
      <c r="I56" s="1325"/>
      <c r="J56" s="959" t="str">
        <f t="shared" si="3"/>
        <v>CHYBNÁ CENA</v>
      </c>
    </row>
    <row r="57" spans="1:10" ht="12.75">
      <c r="A57" s="1319"/>
      <c r="B57" s="1320"/>
      <c r="C57" s="1321" t="s">
        <v>178</v>
      </c>
      <c r="D57" s="1322"/>
      <c r="E57" s="1322"/>
      <c r="F57" s="1323"/>
      <c r="G57" s="1324"/>
      <c r="H57" s="1322"/>
      <c r="I57" s="1325"/>
      <c r="J57" s="959" t="str">
        <f t="shared" si="3"/>
        <v/>
      </c>
    </row>
    <row r="58" spans="1:10" ht="25.5">
      <c r="A58" s="181"/>
      <c r="B58" s="182" t="s">
        <v>1573</v>
      </c>
      <c r="C58" s="183" t="s">
        <v>1574</v>
      </c>
      <c r="D58" s="184" t="s">
        <v>456</v>
      </c>
      <c r="E58" s="184">
        <v>83</v>
      </c>
      <c r="F58" s="987"/>
      <c r="G58" s="185">
        <f t="shared" si="4"/>
        <v>0</v>
      </c>
      <c r="H58" s="184" t="s">
        <v>4251</v>
      </c>
      <c r="I58" s="186"/>
      <c r="J58" s="959" t="str">
        <f t="shared" si="3"/>
        <v>CHYBNÁ CENA</v>
      </c>
    </row>
    <row r="59" spans="1:10" ht="25.5">
      <c r="A59" s="181"/>
      <c r="B59" s="182" t="s">
        <v>1575</v>
      </c>
      <c r="C59" s="183" t="s">
        <v>1576</v>
      </c>
      <c r="D59" s="184" t="s">
        <v>456</v>
      </c>
      <c r="E59" s="184">
        <v>32</v>
      </c>
      <c r="F59" s="987"/>
      <c r="G59" s="185">
        <f t="shared" si="4"/>
        <v>0</v>
      </c>
      <c r="H59" s="184" t="s">
        <v>4251</v>
      </c>
      <c r="I59" s="186"/>
      <c r="J59" s="959" t="str">
        <f t="shared" si="3"/>
        <v>CHYBNÁ CENA</v>
      </c>
    </row>
    <row r="60" spans="1:10" ht="38.25">
      <c r="A60" s="181"/>
      <c r="B60" s="182" t="s">
        <v>1577</v>
      </c>
      <c r="C60" s="183" t="s">
        <v>1578</v>
      </c>
      <c r="D60" s="184" t="s">
        <v>1570</v>
      </c>
      <c r="E60" s="184">
        <v>1</v>
      </c>
      <c r="F60" s="987"/>
      <c r="G60" s="185">
        <f t="shared" si="4"/>
        <v>0</v>
      </c>
      <c r="H60" s="184" t="s">
        <v>4251</v>
      </c>
      <c r="I60" s="186"/>
      <c r="J60" s="959" t="str">
        <f t="shared" si="3"/>
        <v>CHYBNÁ CENA</v>
      </c>
    </row>
    <row r="61" spans="1:10" ht="38.25">
      <c r="A61" s="181"/>
      <c r="B61" s="182" t="s">
        <v>1579</v>
      </c>
      <c r="C61" s="183" t="s">
        <v>1580</v>
      </c>
      <c r="D61" s="184" t="s">
        <v>1570</v>
      </c>
      <c r="E61" s="184">
        <v>1</v>
      </c>
      <c r="F61" s="987"/>
      <c r="G61" s="185">
        <f t="shared" si="4"/>
        <v>0</v>
      </c>
      <c r="H61" s="184" t="s">
        <v>4251</v>
      </c>
      <c r="I61" s="186"/>
      <c r="J61" s="959" t="str">
        <f t="shared" si="3"/>
        <v>CHYBNÁ CENA</v>
      </c>
    </row>
    <row r="62" spans="1:10" ht="25.5">
      <c r="A62" s="181"/>
      <c r="B62" s="182" t="s">
        <v>1581</v>
      </c>
      <c r="C62" s="183" t="s">
        <v>1582</v>
      </c>
      <c r="D62" s="184" t="s">
        <v>1583</v>
      </c>
      <c r="E62" s="184">
        <v>6</v>
      </c>
      <c r="F62" s="987"/>
      <c r="G62" s="185">
        <f t="shared" si="4"/>
        <v>0</v>
      </c>
      <c r="H62" s="184" t="s">
        <v>4251</v>
      </c>
      <c r="I62" s="186"/>
      <c r="J62" s="959" t="str">
        <f t="shared" si="3"/>
        <v>CHYBNÁ CENA</v>
      </c>
    </row>
    <row r="63" spans="1:10" ht="25.5">
      <c r="A63" s="181"/>
      <c r="B63" s="182" t="s">
        <v>1584</v>
      </c>
      <c r="C63" s="183" t="s">
        <v>1585</v>
      </c>
      <c r="D63" s="184" t="s">
        <v>1583</v>
      </c>
      <c r="E63" s="184">
        <v>3</v>
      </c>
      <c r="F63" s="987"/>
      <c r="G63" s="185">
        <f t="shared" si="4"/>
        <v>0</v>
      </c>
      <c r="H63" s="184" t="s">
        <v>4251</v>
      </c>
      <c r="I63" s="186"/>
      <c r="J63" s="959" t="str">
        <f t="shared" si="3"/>
        <v>CHYBNÁ CENA</v>
      </c>
    </row>
    <row r="64" spans="1:10" ht="114.75">
      <c r="A64" s="181"/>
      <c r="B64" s="182" t="s">
        <v>1586</v>
      </c>
      <c r="C64" s="183" t="s">
        <v>1587</v>
      </c>
      <c r="D64" s="184" t="s">
        <v>1570</v>
      </c>
      <c r="E64" s="184">
        <v>4</v>
      </c>
      <c r="F64" s="987"/>
      <c r="G64" s="185">
        <f t="shared" si="4"/>
        <v>0</v>
      </c>
      <c r="H64" s="184" t="s">
        <v>1588</v>
      </c>
      <c r="I64" s="186"/>
      <c r="J64" s="959" t="str">
        <f t="shared" si="3"/>
        <v>CHYBNÁ CENA</v>
      </c>
    </row>
    <row r="65" spans="1:10" ht="102">
      <c r="A65" s="181"/>
      <c r="B65" s="182" t="s">
        <v>1589</v>
      </c>
      <c r="C65" s="183" t="s">
        <v>1590</v>
      </c>
      <c r="D65" s="184" t="s">
        <v>1570</v>
      </c>
      <c r="E65" s="184">
        <v>1</v>
      </c>
      <c r="F65" s="987"/>
      <c r="G65" s="185">
        <f t="shared" si="4"/>
        <v>0</v>
      </c>
      <c r="H65" s="184" t="s">
        <v>1591</v>
      </c>
      <c r="I65" s="186"/>
      <c r="J65" s="959" t="str">
        <f t="shared" si="3"/>
        <v>CHYBNÁ CENA</v>
      </c>
    </row>
    <row r="66" spans="1:10" ht="89.25">
      <c r="A66" s="181"/>
      <c r="B66" s="182" t="s">
        <v>1592</v>
      </c>
      <c r="C66" s="183" t="s">
        <v>1593</v>
      </c>
      <c r="D66" s="184" t="s">
        <v>1570</v>
      </c>
      <c r="E66" s="184">
        <v>2</v>
      </c>
      <c r="F66" s="987"/>
      <c r="G66" s="185">
        <f t="shared" si="4"/>
        <v>0</v>
      </c>
      <c r="H66" s="184" t="s">
        <v>1594</v>
      </c>
      <c r="I66" s="186"/>
      <c r="J66" s="959" t="str">
        <f t="shared" si="3"/>
        <v>CHYBNÁ CENA</v>
      </c>
    </row>
    <row r="67" spans="1:10" ht="38.25">
      <c r="A67" s="181"/>
      <c r="B67" s="182" t="s">
        <v>1589</v>
      </c>
      <c r="C67" s="183" t="s">
        <v>1595</v>
      </c>
      <c r="D67" s="184" t="s">
        <v>1570</v>
      </c>
      <c r="E67" s="184">
        <v>1</v>
      </c>
      <c r="F67" s="987"/>
      <c r="G67" s="185">
        <f t="shared" si="4"/>
        <v>0</v>
      </c>
      <c r="H67" s="184" t="s">
        <v>4251</v>
      </c>
      <c r="I67" s="186"/>
      <c r="J67" s="959" t="str">
        <f t="shared" si="3"/>
        <v>CHYBNÁ CENA</v>
      </c>
    </row>
    <row r="68" spans="1:10" ht="25.5">
      <c r="A68" s="181"/>
      <c r="B68" s="182" t="s">
        <v>1596</v>
      </c>
      <c r="C68" s="183" t="s">
        <v>1597</v>
      </c>
      <c r="D68" s="184" t="s">
        <v>1570</v>
      </c>
      <c r="E68" s="184">
        <v>1</v>
      </c>
      <c r="F68" s="987"/>
      <c r="G68" s="185">
        <f t="shared" si="4"/>
        <v>0</v>
      </c>
      <c r="H68" s="184" t="s">
        <v>4251</v>
      </c>
      <c r="I68" s="186"/>
      <c r="J68" s="959" t="str">
        <f t="shared" si="3"/>
        <v>CHYBNÁ CENA</v>
      </c>
    </row>
    <row r="69" spans="1:10" ht="25.5">
      <c r="A69" s="181"/>
      <c r="B69" s="182" t="s">
        <v>1598</v>
      </c>
      <c r="C69" s="183" t="s">
        <v>393</v>
      </c>
      <c r="D69" s="184" t="s">
        <v>1570</v>
      </c>
      <c r="E69" s="184">
        <v>1</v>
      </c>
      <c r="F69" s="987"/>
      <c r="G69" s="185">
        <f t="shared" si="4"/>
        <v>0</v>
      </c>
      <c r="H69" s="184" t="s">
        <v>4251</v>
      </c>
      <c r="I69" s="186"/>
      <c r="J69" s="959" t="str">
        <f t="shared" si="3"/>
        <v>CHYBNÁ CENA</v>
      </c>
    </row>
    <row r="70" spans="1:10" ht="38.25">
      <c r="A70" s="1319"/>
      <c r="B70" s="1320" t="s">
        <v>394</v>
      </c>
      <c r="C70" s="1301" t="s">
        <v>179</v>
      </c>
      <c r="D70" s="1322" t="s">
        <v>1570</v>
      </c>
      <c r="E70" s="1322">
        <v>3</v>
      </c>
      <c r="F70" s="1323"/>
      <c r="G70" s="1324">
        <f t="shared" si="4"/>
        <v>0</v>
      </c>
      <c r="H70" s="1322" t="s">
        <v>4251</v>
      </c>
      <c r="I70" s="1325"/>
      <c r="J70" s="959" t="str">
        <f aca="true" t="shared" si="5" ref="J70:J84">IF((ISBLANK(D70)),"",IF(G70&lt;=0,"CHYBNÁ CENA",""))</f>
        <v>CHYBNÁ CENA</v>
      </c>
    </row>
    <row r="71" spans="1:10" ht="25.5">
      <c r="A71" s="181"/>
      <c r="B71" s="182" t="s">
        <v>2751</v>
      </c>
      <c r="C71" s="183" t="s">
        <v>2752</v>
      </c>
      <c r="D71" s="184" t="s">
        <v>1570</v>
      </c>
      <c r="E71" s="184">
        <v>5</v>
      </c>
      <c r="F71" s="987"/>
      <c r="G71" s="185">
        <f t="shared" si="4"/>
        <v>0</v>
      </c>
      <c r="H71" s="184" t="s">
        <v>4251</v>
      </c>
      <c r="I71" s="186"/>
      <c r="J71" s="959" t="str">
        <f t="shared" si="5"/>
        <v>CHYBNÁ CENA</v>
      </c>
    </row>
    <row r="72" spans="1:10" ht="25.5">
      <c r="A72" s="181"/>
      <c r="B72" s="182" t="s">
        <v>2753</v>
      </c>
      <c r="C72" s="183" t="s">
        <v>2754</v>
      </c>
      <c r="D72" s="184" t="s">
        <v>1570</v>
      </c>
      <c r="E72" s="184">
        <v>3</v>
      </c>
      <c r="F72" s="987"/>
      <c r="G72" s="185">
        <f t="shared" si="4"/>
        <v>0</v>
      </c>
      <c r="H72" s="184" t="s">
        <v>4251</v>
      </c>
      <c r="I72" s="186"/>
      <c r="J72" s="959" t="str">
        <f t="shared" si="5"/>
        <v>CHYBNÁ CENA</v>
      </c>
    </row>
    <row r="73" spans="1:10" ht="25.5">
      <c r="A73" s="181"/>
      <c r="B73" s="182" t="s">
        <v>2755</v>
      </c>
      <c r="C73" s="183" t="s">
        <v>2756</v>
      </c>
      <c r="D73" s="184" t="s">
        <v>3767</v>
      </c>
      <c r="E73" s="184">
        <v>3.3</v>
      </c>
      <c r="F73" s="987"/>
      <c r="G73" s="185">
        <f t="shared" si="4"/>
        <v>0</v>
      </c>
      <c r="H73" s="184" t="s">
        <v>4251</v>
      </c>
      <c r="I73" s="186"/>
      <c r="J73" s="959" t="str">
        <f t="shared" si="5"/>
        <v>CHYBNÁ CENA</v>
      </c>
    </row>
    <row r="74" spans="1:10" ht="12.75">
      <c r="A74" s="181"/>
      <c r="B74" s="182"/>
      <c r="C74" s="183" t="s">
        <v>2757</v>
      </c>
      <c r="D74" s="184" t="s">
        <v>2637</v>
      </c>
      <c r="E74" s="184">
        <v>2</v>
      </c>
      <c r="F74" s="987"/>
      <c r="G74" s="185">
        <f t="shared" si="4"/>
        <v>0</v>
      </c>
      <c r="H74" s="184" t="s">
        <v>4251</v>
      </c>
      <c r="I74" s="186"/>
      <c r="J74" s="959" t="str">
        <f t="shared" si="5"/>
        <v>CHYBNÁ CENA</v>
      </c>
    </row>
    <row r="75" spans="1:10" ht="25.5">
      <c r="A75" s="181"/>
      <c r="B75" s="182"/>
      <c r="C75" s="183" t="s">
        <v>2758</v>
      </c>
      <c r="D75" s="184" t="s">
        <v>2637</v>
      </c>
      <c r="E75" s="184">
        <v>4</v>
      </c>
      <c r="F75" s="987"/>
      <c r="G75" s="185">
        <f t="shared" si="4"/>
        <v>0</v>
      </c>
      <c r="H75" s="184" t="s">
        <v>4251</v>
      </c>
      <c r="I75" s="186"/>
      <c r="J75" s="959" t="str">
        <f t="shared" si="5"/>
        <v>CHYBNÁ CENA</v>
      </c>
    </row>
    <row r="76" spans="1:10" s="167" customFormat="1" ht="18">
      <c r="A76" s="187"/>
      <c r="B76" s="188"/>
      <c r="C76" s="189" t="s">
        <v>2759</v>
      </c>
      <c r="D76" s="188"/>
      <c r="E76" s="188"/>
      <c r="F76" s="988"/>
      <c r="G76" s="191">
        <f>SUM(G77)</f>
        <v>0</v>
      </c>
      <c r="H76" s="190"/>
      <c r="I76" s="192"/>
      <c r="J76" s="959" t="str">
        <f t="shared" si="5"/>
        <v/>
      </c>
    </row>
    <row r="77" spans="1:10" ht="25.5">
      <c r="A77" s="181"/>
      <c r="B77" s="182" t="s">
        <v>2760</v>
      </c>
      <c r="C77" s="183" t="s">
        <v>2761</v>
      </c>
      <c r="D77" s="184" t="s">
        <v>3788</v>
      </c>
      <c r="E77" s="184">
        <v>18.775</v>
      </c>
      <c r="F77" s="987"/>
      <c r="G77" s="185">
        <f>(E77*F77)</f>
        <v>0</v>
      </c>
      <c r="H77" s="184" t="s">
        <v>4251</v>
      </c>
      <c r="I77" s="186"/>
      <c r="J77" s="959" t="str">
        <f t="shared" si="5"/>
        <v>CHYBNÁ CENA</v>
      </c>
    </row>
    <row r="78" spans="1:10" s="167" customFormat="1" ht="18">
      <c r="A78" s="187"/>
      <c r="B78" s="188"/>
      <c r="C78" s="189" t="s">
        <v>277</v>
      </c>
      <c r="D78" s="188"/>
      <c r="E78" s="188"/>
      <c r="F78" s="988"/>
      <c r="G78" s="191">
        <f>SUM(G79)</f>
        <v>0</v>
      </c>
      <c r="H78" s="190"/>
      <c r="I78" s="192"/>
      <c r="J78" s="959" t="str">
        <f t="shared" si="5"/>
        <v/>
      </c>
    </row>
    <row r="79" spans="1:10" s="167" customFormat="1" ht="18">
      <c r="A79" s="187"/>
      <c r="B79" s="188"/>
      <c r="C79" s="189" t="s">
        <v>2762</v>
      </c>
      <c r="D79" s="188"/>
      <c r="E79" s="188"/>
      <c r="F79" s="988"/>
      <c r="G79" s="191">
        <f>SUM(G80:G81)</f>
        <v>0</v>
      </c>
      <c r="H79" s="190"/>
      <c r="I79" s="192"/>
      <c r="J79" s="959" t="str">
        <f t="shared" si="5"/>
        <v/>
      </c>
    </row>
    <row r="80" spans="1:10" ht="12.75">
      <c r="A80" s="181"/>
      <c r="B80" s="182" t="s">
        <v>2763</v>
      </c>
      <c r="C80" s="183" t="s">
        <v>2764</v>
      </c>
      <c r="D80" s="184" t="s">
        <v>3773</v>
      </c>
      <c r="E80" s="184">
        <v>3.241</v>
      </c>
      <c r="F80" s="987"/>
      <c r="G80" s="185">
        <f>(E80*F80)</f>
        <v>0</v>
      </c>
      <c r="H80" s="184" t="s">
        <v>4251</v>
      </c>
      <c r="I80" s="186"/>
      <c r="J80" s="959" t="str">
        <f t="shared" si="5"/>
        <v>CHYBNÁ CENA</v>
      </c>
    </row>
    <row r="81" spans="1:10" ht="25.5">
      <c r="A81" s="181"/>
      <c r="B81" s="182" t="s">
        <v>2765</v>
      </c>
      <c r="C81" s="183" t="s">
        <v>2766</v>
      </c>
      <c r="D81" s="184" t="s">
        <v>3773</v>
      </c>
      <c r="E81" s="184">
        <v>2.818</v>
      </c>
      <c r="F81" s="987"/>
      <c r="G81" s="185">
        <f>(E81*F81)</f>
        <v>0</v>
      </c>
      <c r="H81" s="184" t="s">
        <v>4251</v>
      </c>
      <c r="I81" s="186"/>
      <c r="J81" s="959" t="str">
        <f t="shared" si="5"/>
        <v>CHYBNÁ CENA</v>
      </c>
    </row>
    <row r="82" spans="1:10" s="167" customFormat="1" ht="18">
      <c r="A82" s="187"/>
      <c r="B82" s="188"/>
      <c r="C82" s="189" t="s">
        <v>2767</v>
      </c>
      <c r="D82" s="188"/>
      <c r="E82" s="188"/>
      <c r="F82" s="988"/>
      <c r="G82" s="191">
        <f>SUM(G83)</f>
        <v>0</v>
      </c>
      <c r="H82" s="190"/>
      <c r="I82" s="192"/>
      <c r="J82" s="959" t="str">
        <f t="shared" si="5"/>
        <v/>
      </c>
    </row>
    <row r="83" spans="1:10" s="167" customFormat="1" ht="36">
      <c r="A83" s="187"/>
      <c r="B83" s="188"/>
      <c r="C83" s="189" t="s">
        <v>2768</v>
      </c>
      <c r="D83" s="188"/>
      <c r="E83" s="188"/>
      <c r="F83" s="988"/>
      <c r="G83" s="191">
        <f>SUM(G84)</f>
        <v>0</v>
      </c>
      <c r="H83" s="190"/>
      <c r="I83" s="192"/>
      <c r="J83" s="959" t="str">
        <f t="shared" si="5"/>
        <v/>
      </c>
    </row>
    <row r="84" spans="1:10" ht="39" thickBot="1">
      <c r="A84" s="193"/>
      <c r="B84" s="194" t="s">
        <v>2769</v>
      </c>
      <c r="C84" s="195" t="s">
        <v>2770</v>
      </c>
      <c r="D84" s="196" t="s">
        <v>1570</v>
      </c>
      <c r="E84" s="196">
        <v>1</v>
      </c>
      <c r="F84" s="989"/>
      <c r="G84" s="197">
        <f>(E84*F84)</f>
        <v>0</v>
      </c>
      <c r="H84" s="196" t="s">
        <v>4251</v>
      </c>
      <c r="I84" s="198"/>
      <c r="J84" s="959" t="str">
        <f t="shared" si="5"/>
        <v>CHYBNÁ CENA</v>
      </c>
    </row>
    <row r="85" spans="1:9" ht="13.5" thickBot="1">
      <c r="A85" s="1401" t="s">
        <v>4769</v>
      </c>
      <c r="B85" s="1402"/>
      <c r="C85" s="1402"/>
      <c r="D85" s="1402"/>
      <c r="E85" s="1402"/>
      <c r="F85" s="1402"/>
      <c r="G85" s="1402"/>
      <c r="H85" s="1402"/>
      <c r="I85" s="1403"/>
    </row>
    <row r="88" spans="6:7" ht="12.75">
      <c r="F88" s="960" t="s">
        <v>4265</v>
      </c>
      <c r="G88" s="961">
        <f>COUNTIF(G6:G84,"&lt;=0")</f>
        <v>78</v>
      </c>
    </row>
  </sheetData>
  <sheetProtection algorithmName="SHA-512" hashValue="AXc20PIoAT0OuGdM75moJCqmxr+g9UOj0THYy0YI8W54afKEsnrJkgiZi9KunbYqHEEDWiD866Vz3f/KVSELJg==" saltValue="sug4kv66f7JBoEaM7BvUEg==" spinCount="100000" sheet="1" objects="1" scenarios="1" selectLockedCells="1"/>
  <mergeCells count="13">
    <mergeCell ref="A85:I85"/>
    <mergeCell ref="A1:B1"/>
    <mergeCell ref="C1:I1"/>
    <mergeCell ref="A2:B2"/>
    <mergeCell ref="C2:F2"/>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zoomScale="90" zoomScaleNormal="90" workbookViewId="0" topLeftCell="A11">
      <selection activeCell="F6" sqref="F6"/>
    </sheetView>
  </sheetViews>
  <sheetFormatPr defaultColWidth="9.00390625" defaultRowHeight="12.75"/>
  <cols>
    <col min="1" max="1" width="11.125" style="0" customWidth="1"/>
    <col min="2" max="2" width="19.25390625" style="0" customWidth="1"/>
    <col min="3" max="3" width="34.125" style="0" customWidth="1"/>
    <col min="4" max="4" width="9.625" style="0" customWidth="1"/>
    <col min="5" max="5" width="16.625" style="0" customWidth="1"/>
    <col min="6" max="6" width="16.75390625" style="0" customWidth="1"/>
    <col min="7" max="7" width="20.125" style="0" customWidth="1"/>
    <col min="8" max="8" width="28.125" style="0" customWidth="1"/>
    <col min="9" max="9" width="25.25390625" style="0" customWidth="1"/>
    <col min="10" max="10" width="22.25390625" style="0" customWidth="1"/>
  </cols>
  <sheetData>
    <row r="1" spans="1:9" ht="31.5" customHeight="1" thickBot="1">
      <c r="A1" s="1418" t="s">
        <v>3095</v>
      </c>
      <c r="B1" s="1419"/>
      <c r="C1" s="1420" t="s">
        <v>3487</v>
      </c>
      <c r="D1" s="1421"/>
      <c r="E1" s="1421"/>
      <c r="F1" s="1421"/>
      <c r="G1" s="1422"/>
      <c r="H1" s="1422"/>
      <c r="I1" s="1422"/>
    </row>
    <row r="2" spans="1:9" ht="30" customHeight="1" thickBot="1">
      <c r="A2" s="1423" t="s">
        <v>3096</v>
      </c>
      <c r="B2" s="1424"/>
      <c r="C2" s="1420" t="s">
        <v>1934</v>
      </c>
      <c r="D2" s="1421"/>
      <c r="E2" s="1421"/>
      <c r="F2" s="1421"/>
      <c r="G2" s="2" t="s">
        <v>3098</v>
      </c>
      <c r="H2" s="900"/>
      <c r="I2" s="3" t="s">
        <v>1935</v>
      </c>
    </row>
    <row r="3" spans="1:9" ht="16.5" customHeight="1" thickBot="1">
      <c r="A3" s="1428" t="s">
        <v>3099</v>
      </c>
      <c r="B3" s="1421"/>
      <c r="C3" s="1421"/>
      <c r="D3" s="1421"/>
      <c r="E3" s="1421"/>
      <c r="F3" s="1421"/>
      <c r="G3" s="1421"/>
      <c r="H3" s="1421"/>
      <c r="I3" s="1429"/>
    </row>
    <row r="4" spans="1:9" ht="25.5" customHeight="1">
      <c r="A4" s="1411" t="s">
        <v>3100</v>
      </c>
      <c r="B4" s="206" t="s">
        <v>3101</v>
      </c>
      <c r="C4" s="1413" t="s">
        <v>3102</v>
      </c>
      <c r="D4" s="1409" t="s">
        <v>3103</v>
      </c>
      <c r="E4" s="1409" t="s">
        <v>3104</v>
      </c>
      <c r="F4" s="1416" t="s">
        <v>3105</v>
      </c>
      <c r="G4" s="1417"/>
      <c r="H4" s="1409" t="s">
        <v>2634</v>
      </c>
      <c r="I4" s="1407" t="s">
        <v>3106</v>
      </c>
    </row>
    <row r="5" spans="1:10" ht="29.85" customHeight="1" thickBot="1">
      <c r="A5" s="1412"/>
      <c r="B5" s="4" t="s">
        <v>3107</v>
      </c>
      <c r="C5" s="1414"/>
      <c r="D5" s="1415"/>
      <c r="E5" s="1415"/>
      <c r="F5" s="5" t="s">
        <v>3108</v>
      </c>
      <c r="G5" s="712" t="s">
        <v>411</v>
      </c>
      <c r="H5" s="1410"/>
      <c r="I5" s="1408"/>
      <c r="J5" s="962" t="s">
        <v>4154</v>
      </c>
    </row>
    <row r="6" spans="1:10" ht="12.75">
      <c r="A6" s="321"/>
      <c r="B6" s="322" t="s">
        <v>3097</v>
      </c>
      <c r="C6" s="323"/>
      <c r="D6" s="324"/>
      <c r="E6" s="325"/>
      <c r="F6" s="981"/>
      <c r="G6" s="703"/>
      <c r="H6" s="323"/>
      <c r="I6" s="326" t="s">
        <v>3097</v>
      </c>
      <c r="J6" s="959" t="str">
        <f aca="true" t="shared" si="0" ref="J6:J37">IF((ISBLANK(D6)),"",IF(G6&lt;=0,"CHYBNÁ CENA",""))</f>
        <v/>
      </c>
    </row>
    <row r="7" spans="1:10" ht="12.75">
      <c r="A7" s="342"/>
      <c r="B7" s="324" t="s">
        <v>3097</v>
      </c>
      <c r="C7" s="343" t="s">
        <v>853</v>
      </c>
      <c r="D7" s="324"/>
      <c r="E7" s="325"/>
      <c r="F7" s="982"/>
      <c r="G7" s="345"/>
      <c r="H7" s="344"/>
      <c r="I7" s="346" t="s">
        <v>3097</v>
      </c>
      <c r="J7" s="959" t="str">
        <f t="shared" si="0"/>
        <v/>
      </c>
    </row>
    <row r="8" spans="1:10" ht="12.75">
      <c r="A8" s="342"/>
      <c r="B8" s="324" t="s">
        <v>3097</v>
      </c>
      <c r="C8" s="343"/>
      <c r="D8" s="324"/>
      <c r="E8" s="325"/>
      <c r="F8" s="982"/>
      <c r="G8" s="345"/>
      <c r="H8" s="344"/>
      <c r="I8" s="346" t="s">
        <v>3097</v>
      </c>
      <c r="J8" s="959" t="str">
        <f t="shared" si="0"/>
        <v/>
      </c>
    </row>
    <row r="9" spans="1:10" ht="12.75">
      <c r="A9" s="347">
        <v>1</v>
      </c>
      <c r="B9" s="324" t="s">
        <v>3097</v>
      </c>
      <c r="C9" s="348" t="s">
        <v>854</v>
      </c>
      <c r="D9" s="324"/>
      <c r="E9" s="325"/>
      <c r="F9" s="982"/>
      <c r="G9" s="345"/>
      <c r="H9" s="344"/>
      <c r="I9" s="346" t="s">
        <v>3097</v>
      </c>
      <c r="J9" s="959" t="str">
        <f t="shared" si="0"/>
        <v/>
      </c>
    </row>
    <row r="10" spans="1:10" ht="22.5">
      <c r="A10" s="342" t="s">
        <v>1965</v>
      </c>
      <c r="B10" s="324" t="s">
        <v>3097</v>
      </c>
      <c r="C10" s="349" t="s">
        <v>855</v>
      </c>
      <c r="D10" s="324" t="s">
        <v>456</v>
      </c>
      <c r="E10" s="325">
        <v>361</v>
      </c>
      <c r="F10" s="982"/>
      <c r="G10" s="345">
        <f aca="true" t="shared" si="1" ref="G10:G23">E10*F10</f>
        <v>0</v>
      </c>
      <c r="H10" s="344" t="s">
        <v>856</v>
      </c>
      <c r="I10" s="346" t="s">
        <v>3097</v>
      </c>
      <c r="J10" s="959" t="str">
        <f t="shared" si="0"/>
        <v>CHYBNÁ CENA</v>
      </c>
    </row>
    <row r="11" spans="1:10" ht="22.5">
      <c r="A11" s="342" t="s">
        <v>1968</v>
      </c>
      <c r="B11" s="324"/>
      <c r="C11" s="349" t="s">
        <v>857</v>
      </c>
      <c r="D11" s="324" t="s">
        <v>456</v>
      </c>
      <c r="E11" s="325">
        <v>248</v>
      </c>
      <c r="F11" s="982"/>
      <c r="G11" s="345">
        <f t="shared" si="1"/>
        <v>0</v>
      </c>
      <c r="H11" s="344" t="s">
        <v>856</v>
      </c>
      <c r="I11" s="346" t="s">
        <v>3097</v>
      </c>
      <c r="J11" s="959" t="str">
        <f t="shared" si="0"/>
        <v>CHYBNÁ CENA</v>
      </c>
    </row>
    <row r="12" spans="1:10" ht="22.5">
      <c r="A12" s="342" t="s">
        <v>2085</v>
      </c>
      <c r="B12" s="324" t="s">
        <v>3097</v>
      </c>
      <c r="C12" s="349" t="s">
        <v>858</v>
      </c>
      <c r="D12" s="324" t="s">
        <v>2637</v>
      </c>
      <c r="E12" s="325">
        <v>18</v>
      </c>
      <c r="F12" s="982"/>
      <c r="G12" s="345">
        <f t="shared" si="1"/>
        <v>0</v>
      </c>
      <c r="H12" s="344" t="s">
        <v>859</v>
      </c>
      <c r="I12" s="346" t="s">
        <v>3097</v>
      </c>
      <c r="J12" s="959" t="str">
        <f t="shared" si="0"/>
        <v>CHYBNÁ CENA</v>
      </c>
    </row>
    <row r="13" spans="1:10" ht="22.5">
      <c r="A13" s="342" t="s">
        <v>2088</v>
      </c>
      <c r="B13" s="324" t="s">
        <v>3097</v>
      </c>
      <c r="C13" s="349" t="s">
        <v>860</v>
      </c>
      <c r="D13" s="324" t="s">
        <v>456</v>
      </c>
      <c r="E13" s="325">
        <v>282</v>
      </c>
      <c r="F13" s="982"/>
      <c r="G13" s="345">
        <f t="shared" si="1"/>
        <v>0</v>
      </c>
      <c r="H13" s="344" t="s">
        <v>856</v>
      </c>
      <c r="I13" s="346" t="s">
        <v>3097</v>
      </c>
      <c r="J13" s="959" t="str">
        <f t="shared" si="0"/>
        <v>CHYBNÁ CENA</v>
      </c>
    </row>
    <row r="14" spans="1:10" ht="22.5">
      <c r="A14" s="342" t="s">
        <v>2091</v>
      </c>
      <c r="B14" s="324" t="s">
        <v>3097</v>
      </c>
      <c r="C14" s="349" t="s">
        <v>861</v>
      </c>
      <c r="D14" s="324" t="s">
        <v>456</v>
      </c>
      <c r="E14" s="325">
        <v>48</v>
      </c>
      <c r="F14" s="982"/>
      <c r="G14" s="345">
        <f t="shared" si="1"/>
        <v>0</v>
      </c>
      <c r="H14" s="344" t="s">
        <v>862</v>
      </c>
      <c r="I14" s="346" t="s">
        <v>3097</v>
      </c>
      <c r="J14" s="959" t="str">
        <f t="shared" si="0"/>
        <v>CHYBNÁ CENA</v>
      </c>
    </row>
    <row r="15" spans="1:10" ht="25.5">
      <c r="A15" s="342" t="s">
        <v>2094</v>
      </c>
      <c r="B15" s="324" t="s">
        <v>3097</v>
      </c>
      <c r="C15" s="350" t="s">
        <v>863</v>
      </c>
      <c r="D15" s="324" t="s">
        <v>2637</v>
      </c>
      <c r="E15" s="325">
        <v>8</v>
      </c>
      <c r="F15" s="982"/>
      <c r="G15" s="345">
        <f t="shared" si="1"/>
        <v>0</v>
      </c>
      <c r="H15" s="344" t="s">
        <v>859</v>
      </c>
      <c r="I15" s="346" t="s">
        <v>3097</v>
      </c>
      <c r="J15" s="959" t="str">
        <f t="shared" si="0"/>
        <v>CHYBNÁ CENA</v>
      </c>
    </row>
    <row r="16" spans="1:10" ht="22.5">
      <c r="A16" s="342" t="s">
        <v>2097</v>
      </c>
      <c r="B16" s="324" t="s">
        <v>3097</v>
      </c>
      <c r="C16" s="349" t="s">
        <v>864</v>
      </c>
      <c r="D16" s="324" t="s">
        <v>2637</v>
      </c>
      <c r="E16" s="325">
        <v>8</v>
      </c>
      <c r="F16" s="982"/>
      <c r="G16" s="345">
        <f t="shared" si="1"/>
        <v>0</v>
      </c>
      <c r="H16" s="344" t="s">
        <v>859</v>
      </c>
      <c r="I16" s="346" t="s">
        <v>3097</v>
      </c>
      <c r="J16" s="959" t="str">
        <f t="shared" si="0"/>
        <v>CHYBNÁ CENA</v>
      </c>
    </row>
    <row r="17" spans="1:10" ht="22.5">
      <c r="A17" s="342" t="s">
        <v>2099</v>
      </c>
      <c r="B17" s="324" t="s">
        <v>3097</v>
      </c>
      <c r="C17" s="349" t="s">
        <v>865</v>
      </c>
      <c r="D17" s="324" t="s">
        <v>2637</v>
      </c>
      <c r="E17" s="325">
        <v>8</v>
      </c>
      <c r="F17" s="982"/>
      <c r="G17" s="345">
        <f t="shared" si="1"/>
        <v>0</v>
      </c>
      <c r="H17" s="344" t="s">
        <v>859</v>
      </c>
      <c r="I17" s="346" t="s">
        <v>3097</v>
      </c>
      <c r="J17" s="959" t="str">
        <f t="shared" si="0"/>
        <v>CHYBNÁ CENA</v>
      </c>
    </row>
    <row r="18" spans="1:10" ht="25.5">
      <c r="A18" s="342" t="s">
        <v>2102</v>
      </c>
      <c r="B18" s="324" t="s">
        <v>3097</v>
      </c>
      <c r="C18" s="350" t="s">
        <v>866</v>
      </c>
      <c r="D18" s="324" t="s">
        <v>2637</v>
      </c>
      <c r="E18" s="325">
        <v>8</v>
      </c>
      <c r="F18" s="982"/>
      <c r="G18" s="345">
        <f t="shared" si="1"/>
        <v>0</v>
      </c>
      <c r="H18" s="344" t="s">
        <v>859</v>
      </c>
      <c r="I18" s="346" t="s">
        <v>3097</v>
      </c>
      <c r="J18" s="959" t="str">
        <f t="shared" si="0"/>
        <v>CHYBNÁ CENA</v>
      </c>
    </row>
    <row r="19" spans="1:10" ht="22.5">
      <c r="A19" s="342" t="s">
        <v>2105</v>
      </c>
      <c r="B19" s="324" t="s">
        <v>3097</v>
      </c>
      <c r="C19" s="349" t="s">
        <v>867</v>
      </c>
      <c r="D19" s="324" t="s">
        <v>2637</v>
      </c>
      <c r="E19" s="325">
        <v>2</v>
      </c>
      <c r="F19" s="982"/>
      <c r="G19" s="345">
        <f t="shared" si="1"/>
        <v>0</v>
      </c>
      <c r="H19" s="344" t="s">
        <v>859</v>
      </c>
      <c r="I19" s="346" t="s">
        <v>3097</v>
      </c>
      <c r="J19" s="959" t="str">
        <f t="shared" si="0"/>
        <v>CHYBNÁ CENA</v>
      </c>
    </row>
    <row r="20" spans="1:10" ht="25.5">
      <c r="A20" s="342" t="s">
        <v>2108</v>
      </c>
      <c r="B20" s="324" t="s">
        <v>3097</v>
      </c>
      <c r="C20" s="351" t="s">
        <v>868</v>
      </c>
      <c r="D20" s="324" t="s">
        <v>456</v>
      </c>
      <c r="E20" s="325">
        <v>195</v>
      </c>
      <c r="F20" s="982"/>
      <c r="G20" s="345">
        <f t="shared" si="1"/>
        <v>0</v>
      </c>
      <c r="H20" s="344" t="s">
        <v>856</v>
      </c>
      <c r="I20" s="346" t="s">
        <v>3097</v>
      </c>
      <c r="J20" s="959" t="str">
        <f t="shared" si="0"/>
        <v>CHYBNÁ CENA</v>
      </c>
    </row>
    <row r="21" spans="1:10" ht="12.75">
      <c r="A21" s="342" t="s">
        <v>2109</v>
      </c>
      <c r="B21" s="324"/>
      <c r="C21" s="349" t="s">
        <v>869</v>
      </c>
      <c r="D21" s="324" t="s">
        <v>1627</v>
      </c>
      <c r="E21" s="325">
        <v>1</v>
      </c>
      <c r="F21" s="982"/>
      <c r="G21" s="345">
        <f t="shared" si="1"/>
        <v>0</v>
      </c>
      <c r="H21" s="344"/>
      <c r="I21" s="346"/>
      <c r="J21" s="959" t="str">
        <f t="shared" si="0"/>
        <v>CHYBNÁ CENA</v>
      </c>
    </row>
    <row r="22" spans="1:10" ht="12.75">
      <c r="A22" s="342" t="s">
        <v>312</v>
      </c>
      <c r="B22" s="324"/>
      <c r="C22" s="349" t="s">
        <v>870</v>
      </c>
      <c r="D22" s="324" t="s">
        <v>1627</v>
      </c>
      <c r="E22" s="325">
        <v>1</v>
      </c>
      <c r="F22" s="982"/>
      <c r="G22" s="345">
        <f t="shared" si="1"/>
        <v>0</v>
      </c>
      <c r="H22" s="344"/>
      <c r="I22" s="346"/>
      <c r="J22" s="959" t="str">
        <f t="shared" si="0"/>
        <v>CHYBNÁ CENA</v>
      </c>
    </row>
    <row r="23" spans="1:10" ht="12.75">
      <c r="A23" s="342" t="s">
        <v>315</v>
      </c>
      <c r="B23" s="324"/>
      <c r="C23" s="349" t="s">
        <v>871</v>
      </c>
      <c r="D23" s="324" t="s">
        <v>1627</v>
      </c>
      <c r="E23" s="325">
        <v>1</v>
      </c>
      <c r="F23" s="982"/>
      <c r="G23" s="345">
        <f t="shared" si="1"/>
        <v>0</v>
      </c>
      <c r="H23" s="344"/>
      <c r="I23" s="346"/>
      <c r="J23" s="959" t="str">
        <f t="shared" si="0"/>
        <v>CHYBNÁ CENA</v>
      </c>
    </row>
    <row r="24" spans="1:10" ht="12.75">
      <c r="A24" s="342"/>
      <c r="B24" s="324"/>
      <c r="C24" s="349"/>
      <c r="D24" s="324"/>
      <c r="E24" s="325"/>
      <c r="F24" s="982"/>
      <c r="G24" s="345"/>
      <c r="H24" s="344"/>
      <c r="I24" s="346"/>
      <c r="J24" s="959" t="str">
        <f t="shared" si="0"/>
        <v/>
      </c>
    </row>
    <row r="25" spans="1:10" ht="12.75">
      <c r="A25" s="347" t="s">
        <v>872</v>
      </c>
      <c r="B25" s="324"/>
      <c r="C25" s="348" t="s">
        <v>100</v>
      </c>
      <c r="D25" s="324"/>
      <c r="E25" s="325"/>
      <c r="F25" s="982"/>
      <c r="G25" s="345"/>
      <c r="H25" s="344"/>
      <c r="I25" s="346"/>
      <c r="J25" s="959" t="str">
        <f t="shared" si="0"/>
        <v/>
      </c>
    </row>
    <row r="26" spans="1:10" ht="22.5">
      <c r="A26" s="342" t="s">
        <v>101</v>
      </c>
      <c r="B26" s="324"/>
      <c r="C26" s="349" t="s">
        <v>102</v>
      </c>
      <c r="D26" s="324" t="s">
        <v>456</v>
      </c>
      <c r="E26" s="325">
        <v>161</v>
      </c>
      <c r="F26" s="982"/>
      <c r="G26" s="345">
        <f aca="true" t="shared" si="2" ref="G26:G33">E26*F26</f>
        <v>0</v>
      </c>
      <c r="H26" s="344" t="s">
        <v>856</v>
      </c>
      <c r="I26" s="346"/>
      <c r="J26" s="959" t="str">
        <f t="shared" si="0"/>
        <v>CHYBNÁ CENA</v>
      </c>
    </row>
    <row r="27" spans="1:10" ht="22.5">
      <c r="A27" s="342" t="s">
        <v>103</v>
      </c>
      <c r="B27" s="324"/>
      <c r="C27" s="349" t="s">
        <v>104</v>
      </c>
      <c r="D27" s="324" t="s">
        <v>2637</v>
      </c>
      <c r="E27" s="325">
        <v>2</v>
      </c>
      <c r="F27" s="982"/>
      <c r="G27" s="345">
        <f t="shared" si="2"/>
        <v>0</v>
      </c>
      <c r="H27" s="344" t="s">
        <v>859</v>
      </c>
      <c r="I27" s="346"/>
      <c r="J27" s="959" t="str">
        <f t="shared" si="0"/>
        <v>CHYBNÁ CENA</v>
      </c>
    </row>
    <row r="28" spans="1:10" ht="22.5">
      <c r="A28" s="342" t="s">
        <v>105</v>
      </c>
      <c r="B28" s="324"/>
      <c r="C28" s="349" t="s">
        <v>106</v>
      </c>
      <c r="D28" s="324" t="s">
        <v>2637</v>
      </c>
      <c r="E28" s="325">
        <v>10</v>
      </c>
      <c r="F28" s="982"/>
      <c r="G28" s="345">
        <f t="shared" si="2"/>
        <v>0</v>
      </c>
      <c r="H28" s="344" t="s">
        <v>859</v>
      </c>
      <c r="I28" s="346"/>
      <c r="J28" s="959" t="str">
        <f t="shared" si="0"/>
        <v>CHYBNÁ CENA</v>
      </c>
    </row>
    <row r="29" spans="1:10" ht="22.5">
      <c r="A29" s="342" t="s">
        <v>107</v>
      </c>
      <c r="B29" s="324"/>
      <c r="C29" s="349" t="s">
        <v>108</v>
      </c>
      <c r="D29" s="324" t="s">
        <v>456</v>
      </c>
      <c r="E29" s="325">
        <v>130</v>
      </c>
      <c r="F29" s="982"/>
      <c r="G29" s="345">
        <f t="shared" si="2"/>
        <v>0</v>
      </c>
      <c r="H29" s="344" t="s">
        <v>856</v>
      </c>
      <c r="I29" s="346"/>
      <c r="J29" s="959" t="str">
        <f t="shared" si="0"/>
        <v>CHYBNÁ CENA</v>
      </c>
    </row>
    <row r="30" spans="1:10" ht="25.5">
      <c r="A30" s="342" t="s">
        <v>109</v>
      </c>
      <c r="B30" s="324"/>
      <c r="C30" s="351" t="s">
        <v>110</v>
      </c>
      <c r="D30" s="324" t="s">
        <v>2637</v>
      </c>
      <c r="E30" s="325">
        <v>2</v>
      </c>
      <c r="F30" s="982"/>
      <c r="G30" s="345">
        <f t="shared" si="2"/>
        <v>0</v>
      </c>
      <c r="H30" s="344" t="s">
        <v>859</v>
      </c>
      <c r="I30" s="346"/>
      <c r="J30" s="959" t="str">
        <f t="shared" si="0"/>
        <v>CHYBNÁ CENA</v>
      </c>
    </row>
    <row r="31" spans="1:10" ht="12.75">
      <c r="A31" s="342" t="s">
        <v>111</v>
      </c>
      <c r="B31" s="324"/>
      <c r="C31" s="349" t="s">
        <v>869</v>
      </c>
      <c r="D31" s="324" t="s">
        <v>1627</v>
      </c>
      <c r="E31" s="325">
        <v>1</v>
      </c>
      <c r="F31" s="982"/>
      <c r="G31" s="345">
        <f t="shared" si="2"/>
        <v>0</v>
      </c>
      <c r="H31" s="344"/>
      <c r="I31" s="346"/>
      <c r="J31" s="959" t="str">
        <f t="shared" si="0"/>
        <v>CHYBNÁ CENA</v>
      </c>
    </row>
    <row r="32" spans="1:10" ht="12.75">
      <c r="A32" s="342" t="s">
        <v>112</v>
      </c>
      <c r="B32" s="324"/>
      <c r="C32" s="349" t="s">
        <v>113</v>
      </c>
      <c r="D32" s="324" t="s">
        <v>1627</v>
      </c>
      <c r="E32" s="325">
        <v>1</v>
      </c>
      <c r="F32" s="982"/>
      <c r="G32" s="345">
        <f t="shared" si="2"/>
        <v>0</v>
      </c>
      <c r="H32" s="344"/>
      <c r="I32" s="346"/>
      <c r="J32" s="959" t="str">
        <f t="shared" si="0"/>
        <v>CHYBNÁ CENA</v>
      </c>
    </row>
    <row r="33" spans="1:10" ht="12.75">
      <c r="A33" s="342" t="s">
        <v>114</v>
      </c>
      <c r="B33" s="324"/>
      <c r="C33" s="349" t="s">
        <v>871</v>
      </c>
      <c r="D33" s="324" t="s">
        <v>1627</v>
      </c>
      <c r="E33" s="325">
        <v>1</v>
      </c>
      <c r="F33" s="982"/>
      <c r="G33" s="345">
        <f t="shared" si="2"/>
        <v>0</v>
      </c>
      <c r="H33" s="344"/>
      <c r="I33" s="346"/>
      <c r="J33" s="959" t="str">
        <f t="shared" si="0"/>
        <v>CHYBNÁ CENA</v>
      </c>
    </row>
    <row r="34" spans="1:10" ht="12.75">
      <c r="A34" s="342"/>
      <c r="B34" s="324"/>
      <c r="C34" s="349"/>
      <c r="D34" s="324"/>
      <c r="E34" s="325"/>
      <c r="F34" s="982"/>
      <c r="G34" s="345"/>
      <c r="H34" s="344"/>
      <c r="I34" s="346"/>
      <c r="J34" s="959" t="str">
        <f t="shared" si="0"/>
        <v/>
      </c>
    </row>
    <row r="35" spans="1:10" ht="12.75">
      <c r="A35" s="342"/>
      <c r="B35" s="324"/>
      <c r="C35" s="349"/>
      <c r="D35" s="324"/>
      <c r="E35" s="325"/>
      <c r="F35" s="982"/>
      <c r="G35" s="345"/>
      <c r="H35" s="344"/>
      <c r="I35" s="346"/>
      <c r="J35" s="959" t="str">
        <f t="shared" si="0"/>
        <v/>
      </c>
    </row>
    <row r="36" spans="1:10" ht="12.75">
      <c r="A36" s="347" t="s">
        <v>115</v>
      </c>
      <c r="B36" s="324"/>
      <c r="C36" s="348" t="s">
        <v>412</v>
      </c>
      <c r="D36" s="324"/>
      <c r="E36" s="325"/>
      <c r="F36" s="982"/>
      <c r="G36" s="345"/>
      <c r="H36" s="344"/>
      <c r="I36" s="346"/>
      <c r="J36" s="959" t="str">
        <f t="shared" si="0"/>
        <v/>
      </c>
    </row>
    <row r="37" spans="1:10" ht="22.5">
      <c r="A37" s="342" t="s">
        <v>413</v>
      </c>
      <c r="B37" s="324"/>
      <c r="C37" s="349" t="s">
        <v>414</v>
      </c>
      <c r="D37" s="324" t="s">
        <v>456</v>
      </c>
      <c r="E37" s="325">
        <v>161</v>
      </c>
      <c r="F37" s="982"/>
      <c r="G37" s="345">
        <f aca="true" t="shared" si="3" ref="G37:G44">E37*F37</f>
        <v>0</v>
      </c>
      <c r="H37" s="344" t="s">
        <v>856</v>
      </c>
      <c r="I37" s="346"/>
      <c r="J37" s="959" t="str">
        <f t="shared" si="0"/>
        <v>CHYBNÁ CENA</v>
      </c>
    </row>
    <row r="38" spans="1:10" ht="22.5">
      <c r="A38" s="342" t="s">
        <v>415</v>
      </c>
      <c r="B38" s="324"/>
      <c r="C38" s="349" t="s">
        <v>416</v>
      </c>
      <c r="D38" s="324" t="s">
        <v>456</v>
      </c>
      <c r="E38" s="325">
        <v>78</v>
      </c>
      <c r="F38" s="982"/>
      <c r="G38" s="345">
        <f t="shared" si="3"/>
        <v>0</v>
      </c>
      <c r="H38" s="344" t="s">
        <v>856</v>
      </c>
      <c r="I38" s="346"/>
      <c r="J38" s="959" t="str">
        <f aca="true" t="shared" si="4" ref="J38:J72">IF((ISBLANK(D38)),"",IF(G38&lt;=0,"CHYBNÁ CENA",""))</f>
        <v>CHYBNÁ CENA</v>
      </c>
    </row>
    <row r="39" spans="1:10" ht="22.5">
      <c r="A39" s="342" t="s">
        <v>417</v>
      </c>
      <c r="B39" s="324"/>
      <c r="C39" s="349" t="s">
        <v>418</v>
      </c>
      <c r="D39" s="324" t="s">
        <v>2637</v>
      </c>
      <c r="E39" s="325">
        <v>2</v>
      </c>
      <c r="F39" s="982"/>
      <c r="G39" s="345">
        <f t="shared" si="3"/>
        <v>0</v>
      </c>
      <c r="H39" s="344" t="s">
        <v>859</v>
      </c>
      <c r="I39" s="346"/>
      <c r="J39" s="959" t="str">
        <f t="shared" si="4"/>
        <v>CHYBNÁ CENA</v>
      </c>
    </row>
    <row r="40" spans="1:10" ht="22.5">
      <c r="A40" s="342" t="s">
        <v>419</v>
      </c>
      <c r="B40" s="324"/>
      <c r="C40" s="349" t="s">
        <v>420</v>
      </c>
      <c r="D40" s="324" t="s">
        <v>2637</v>
      </c>
      <c r="E40" s="325">
        <v>6</v>
      </c>
      <c r="F40" s="982"/>
      <c r="G40" s="345">
        <f t="shared" si="3"/>
        <v>0</v>
      </c>
      <c r="H40" s="344" t="s">
        <v>859</v>
      </c>
      <c r="I40" s="346"/>
      <c r="J40" s="959" t="str">
        <f t="shared" si="4"/>
        <v>CHYBNÁ CENA</v>
      </c>
    </row>
    <row r="41" spans="1:10" ht="22.5">
      <c r="A41" s="342" t="s">
        <v>421</v>
      </c>
      <c r="B41" s="324"/>
      <c r="C41" s="349" t="s">
        <v>422</v>
      </c>
      <c r="D41" s="324" t="s">
        <v>456</v>
      </c>
      <c r="E41" s="325">
        <v>80</v>
      </c>
      <c r="F41" s="982"/>
      <c r="G41" s="345">
        <f t="shared" si="3"/>
        <v>0</v>
      </c>
      <c r="H41" s="344" t="s">
        <v>856</v>
      </c>
      <c r="I41" s="346"/>
      <c r="J41" s="959" t="str">
        <f t="shared" si="4"/>
        <v>CHYBNÁ CENA</v>
      </c>
    </row>
    <row r="42" spans="1:10" ht="12.75">
      <c r="A42" s="342" t="s">
        <v>423</v>
      </c>
      <c r="B42" s="324"/>
      <c r="C42" s="349" t="s">
        <v>869</v>
      </c>
      <c r="D42" s="324" t="s">
        <v>1627</v>
      </c>
      <c r="E42" s="325">
        <v>1</v>
      </c>
      <c r="F42" s="982"/>
      <c r="G42" s="345">
        <f t="shared" si="3"/>
        <v>0</v>
      </c>
      <c r="H42" s="344"/>
      <c r="I42" s="346"/>
      <c r="J42" s="959" t="str">
        <f t="shared" si="4"/>
        <v>CHYBNÁ CENA</v>
      </c>
    </row>
    <row r="43" spans="1:10" ht="12.75">
      <c r="A43" s="342" t="s">
        <v>424</v>
      </c>
      <c r="B43" s="324"/>
      <c r="C43" s="349" t="s">
        <v>870</v>
      </c>
      <c r="D43" s="324" t="s">
        <v>1627</v>
      </c>
      <c r="E43" s="325">
        <v>1</v>
      </c>
      <c r="F43" s="982"/>
      <c r="G43" s="345">
        <f t="shared" si="3"/>
        <v>0</v>
      </c>
      <c r="H43" s="344"/>
      <c r="I43" s="346"/>
      <c r="J43" s="959" t="str">
        <f t="shared" si="4"/>
        <v>CHYBNÁ CENA</v>
      </c>
    </row>
    <row r="44" spans="1:10" ht="12.75">
      <c r="A44" s="342" t="s">
        <v>425</v>
      </c>
      <c r="B44" s="324"/>
      <c r="C44" s="349" t="s">
        <v>871</v>
      </c>
      <c r="D44" s="324" t="s">
        <v>1627</v>
      </c>
      <c r="E44" s="325">
        <v>1</v>
      </c>
      <c r="F44" s="982"/>
      <c r="G44" s="345">
        <f t="shared" si="3"/>
        <v>0</v>
      </c>
      <c r="H44" s="344"/>
      <c r="I44" s="346"/>
      <c r="J44" s="959" t="str">
        <f t="shared" si="4"/>
        <v>CHYBNÁ CENA</v>
      </c>
    </row>
    <row r="45" spans="1:10" ht="12.75">
      <c r="A45" s="342"/>
      <c r="B45" s="324"/>
      <c r="C45" s="349"/>
      <c r="D45" s="324"/>
      <c r="E45" s="325"/>
      <c r="F45" s="982"/>
      <c r="G45" s="345"/>
      <c r="H45" s="344"/>
      <c r="I45" s="346"/>
      <c r="J45" s="959" t="str">
        <f t="shared" si="4"/>
        <v/>
      </c>
    </row>
    <row r="46" spans="1:10" ht="12.75">
      <c r="A46" s="342"/>
      <c r="B46" s="324"/>
      <c r="C46" s="349"/>
      <c r="D46" s="324"/>
      <c r="E46" s="325"/>
      <c r="F46" s="982"/>
      <c r="G46" s="345"/>
      <c r="H46" s="344"/>
      <c r="I46" s="346"/>
      <c r="J46" s="959" t="str">
        <f t="shared" si="4"/>
        <v/>
      </c>
    </row>
    <row r="47" spans="1:10" ht="12.75">
      <c r="A47" s="347" t="s">
        <v>426</v>
      </c>
      <c r="B47" s="324"/>
      <c r="C47" s="348" t="s">
        <v>427</v>
      </c>
      <c r="D47" s="324"/>
      <c r="E47" s="325"/>
      <c r="F47" s="982"/>
      <c r="G47" s="345"/>
      <c r="H47" s="344"/>
      <c r="I47" s="346"/>
      <c r="J47" s="959" t="str">
        <f t="shared" si="4"/>
        <v/>
      </c>
    </row>
    <row r="48" spans="1:10" ht="22.5">
      <c r="A48" s="342" t="s">
        <v>1191</v>
      </c>
      <c r="B48" s="324"/>
      <c r="C48" s="349" t="s">
        <v>428</v>
      </c>
      <c r="D48" s="324" t="s">
        <v>3773</v>
      </c>
      <c r="E48" s="325">
        <v>104</v>
      </c>
      <c r="F48" s="982"/>
      <c r="G48" s="345">
        <f aca="true" t="shared" si="5" ref="G48:G61">E48*F48</f>
        <v>0</v>
      </c>
      <c r="H48" s="344" t="s">
        <v>429</v>
      </c>
      <c r="I48" s="346"/>
      <c r="J48" s="959" t="str">
        <f t="shared" si="4"/>
        <v>CHYBNÁ CENA</v>
      </c>
    </row>
    <row r="49" spans="1:10" ht="22.5">
      <c r="A49" s="342" t="s">
        <v>1193</v>
      </c>
      <c r="B49" s="324"/>
      <c r="C49" s="349" t="s">
        <v>430</v>
      </c>
      <c r="D49" s="324" t="s">
        <v>3773</v>
      </c>
      <c r="E49" s="325">
        <v>104</v>
      </c>
      <c r="F49" s="982"/>
      <c r="G49" s="345">
        <f t="shared" si="5"/>
        <v>0</v>
      </c>
      <c r="H49" s="344" t="s">
        <v>429</v>
      </c>
      <c r="I49" s="346"/>
      <c r="J49" s="959" t="str">
        <f t="shared" si="4"/>
        <v>CHYBNÁ CENA</v>
      </c>
    </row>
    <row r="50" spans="1:10" ht="22.5">
      <c r="A50" s="342" t="s">
        <v>1195</v>
      </c>
      <c r="B50" s="324"/>
      <c r="C50" s="349" t="s">
        <v>431</v>
      </c>
      <c r="D50" s="324" t="s">
        <v>2637</v>
      </c>
      <c r="E50" s="325">
        <v>5</v>
      </c>
      <c r="F50" s="982"/>
      <c r="G50" s="345">
        <f t="shared" si="5"/>
        <v>0</v>
      </c>
      <c r="H50" s="344" t="s">
        <v>859</v>
      </c>
      <c r="I50" s="346"/>
      <c r="J50" s="959" t="str">
        <f t="shared" si="4"/>
        <v>CHYBNÁ CENA</v>
      </c>
    </row>
    <row r="51" spans="1:10" ht="22.5">
      <c r="A51" s="342" t="s">
        <v>1197</v>
      </c>
      <c r="B51" s="324"/>
      <c r="C51" s="349" t="s">
        <v>432</v>
      </c>
      <c r="D51" s="324" t="s">
        <v>456</v>
      </c>
      <c r="E51" s="325">
        <v>208</v>
      </c>
      <c r="F51" s="982"/>
      <c r="G51" s="345">
        <f t="shared" si="5"/>
        <v>0</v>
      </c>
      <c r="H51" s="344" t="s">
        <v>856</v>
      </c>
      <c r="I51" s="346"/>
      <c r="J51" s="959" t="str">
        <f t="shared" si="4"/>
        <v>CHYBNÁ CENA</v>
      </c>
    </row>
    <row r="52" spans="1:10" ht="25.5">
      <c r="A52" s="342" t="s">
        <v>1199</v>
      </c>
      <c r="B52" s="324"/>
      <c r="C52" s="350" t="s">
        <v>433</v>
      </c>
      <c r="D52" s="324" t="s">
        <v>456</v>
      </c>
      <c r="E52" s="325">
        <v>208</v>
      </c>
      <c r="F52" s="982"/>
      <c r="G52" s="345">
        <f t="shared" si="5"/>
        <v>0</v>
      </c>
      <c r="H52" s="344" t="s">
        <v>856</v>
      </c>
      <c r="I52" s="346"/>
      <c r="J52" s="959" t="str">
        <f t="shared" si="4"/>
        <v>CHYBNÁ CENA</v>
      </c>
    </row>
    <row r="53" spans="1:10" ht="22.5">
      <c r="A53" s="342" t="s">
        <v>1201</v>
      </c>
      <c r="B53" s="324"/>
      <c r="C53" s="349" t="s">
        <v>434</v>
      </c>
      <c r="D53" s="324" t="s">
        <v>456</v>
      </c>
      <c r="E53" s="325">
        <v>208</v>
      </c>
      <c r="F53" s="982"/>
      <c r="G53" s="345">
        <f t="shared" si="5"/>
        <v>0</v>
      </c>
      <c r="H53" s="344" t="s">
        <v>856</v>
      </c>
      <c r="I53" s="346"/>
      <c r="J53" s="959" t="str">
        <f t="shared" si="4"/>
        <v>CHYBNÁ CENA</v>
      </c>
    </row>
    <row r="54" spans="1:10" ht="33.75">
      <c r="A54" s="342" t="s">
        <v>435</v>
      </c>
      <c r="B54" s="324"/>
      <c r="C54" s="349" t="s">
        <v>436</v>
      </c>
      <c r="D54" s="324" t="s">
        <v>2637</v>
      </c>
      <c r="E54" s="325">
        <v>8</v>
      </c>
      <c r="F54" s="982"/>
      <c r="G54" s="345">
        <f t="shared" si="5"/>
        <v>0</v>
      </c>
      <c r="H54" s="344" t="s">
        <v>437</v>
      </c>
      <c r="I54" s="346"/>
      <c r="J54" s="959" t="str">
        <f t="shared" si="4"/>
        <v>CHYBNÁ CENA</v>
      </c>
    </row>
    <row r="55" spans="1:10" ht="22.5">
      <c r="A55" s="342" t="s">
        <v>438</v>
      </c>
      <c r="B55" s="324"/>
      <c r="C55" s="349" t="s">
        <v>439</v>
      </c>
      <c r="D55" s="324" t="s">
        <v>2637</v>
      </c>
      <c r="E55" s="325">
        <v>2</v>
      </c>
      <c r="F55" s="982"/>
      <c r="G55" s="345">
        <f t="shared" si="5"/>
        <v>0</v>
      </c>
      <c r="H55" s="344" t="s">
        <v>859</v>
      </c>
      <c r="I55" s="346"/>
      <c r="J55" s="959" t="str">
        <f t="shared" si="4"/>
        <v>CHYBNÁ CENA</v>
      </c>
    </row>
    <row r="56" spans="1:10" ht="22.5">
      <c r="A56" s="342" t="s">
        <v>440</v>
      </c>
      <c r="B56" s="324"/>
      <c r="C56" s="349" t="s">
        <v>2287</v>
      </c>
      <c r="D56" s="324" t="s">
        <v>2637</v>
      </c>
      <c r="E56" s="325">
        <v>2</v>
      </c>
      <c r="F56" s="982"/>
      <c r="G56" s="345">
        <f t="shared" si="5"/>
        <v>0</v>
      </c>
      <c r="H56" s="344" t="s">
        <v>859</v>
      </c>
      <c r="I56" s="346"/>
      <c r="J56" s="959" t="str">
        <f t="shared" si="4"/>
        <v>CHYBNÁ CENA</v>
      </c>
    </row>
    <row r="57" spans="1:10" ht="12.75">
      <c r="A57" s="342" t="s">
        <v>2288</v>
      </c>
      <c r="B57" s="324"/>
      <c r="C57" s="349" t="s">
        <v>2289</v>
      </c>
      <c r="D57" s="324" t="s">
        <v>3773</v>
      </c>
      <c r="E57" s="325">
        <v>45</v>
      </c>
      <c r="F57" s="982"/>
      <c r="G57" s="345">
        <f t="shared" si="5"/>
        <v>0</v>
      </c>
      <c r="H57" s="344"/>
      <c r="I57" s="346"/>
      <c r="J57" s="959" t="str">
        <f t="shared" si="4"/>
        <v>CHYBNÁ CENA</v>
      </c>
    </row>
    <row r="58" spans="1:10" ht="12.75">
      <c r="A58" s="342" t="s">
        <v>2290</v>
      </c>
      <c r="B58" s="324"/>
      <c r="C58" s="349" t="s">
        <v>2291</v>
      </c>
      <c r="D58" s="324" t="s">
        <v>3773</v>
      </c>
      <c r="E58" s="325">
        <v>45</v>
      </c>
      <c r="F58" s="982"/>
      <c r="G58" s="345">
        <f t="shared" si="5"/>
        <v>0</v>
      </c>
      <c r="H58" s="344"/>
      <c r="I58" s="346"/>
      <c r="J58" s="959" t="str">
        <f t="shared" si="4"/>
        <v>CHYBNÁ CENA</v>
      </c>
    </row>
    <row r="59" spans="1:10" ht="22.5">
      <c r="A59" s="342" t="s">
        <v>2292</v>
      </c>
      <c r="B59" s="324"/>
      <c r="C59" s="349" t="s">
        <v>2293</v>
      </c>
      <c r="D59" s="324" t="s">
        <v>3773</v>
      </c>
      <c r="E59" s="325">
        <v>104</v>
      </c>
      <c r="F59" s="982"/>
      <c r="G59" s="345">
        <f t="shared" si="5"/>
        <v>0</v>
      </c>
      <c r="H59" s="344" t="s">
        <v>429</v>
      </c>
      <c r="I59" s="346"/>
      <c r="J59" s="959" t="str">
        <f t="shared" si="4"/>
        <v>CHYBNÁ CENA</v>
      </c>
    </row>
    <row r="60" spans="1:10" ht="22.5">
      <c r="A60" s="342" t="s">
        <v>2294</v>
      </c>
      <c r="B60" s="324"/>
      <c r="C60" s="349" t="s">
        <v>2295</v>
      </c>
      <c r="D60" s="324" t="s">
        <v>3773</v>
      </c>
      <c r="E60" s="325">
        <v>104</v>
      </c>
      <c r="F60" s="982"/>
      <c r="G60" s="345">
        <f t="shared" si="5"/>
        <v>0</v>
      </c>
      <c r="H60" s="344" t="s">
        <v>429</v>
      </c>
      <c r="I60" s="346"/>
      <c r="J60" s="959" t="str">
        <f t="shared" si="4"/>
        <v>CHYBNÁ CENA</v>
      </c>
    </row>
    <row r="61" spans="1:10" ht="22.5">
      <c r="A61" s="342" t="s">
        <v>2296</v>
      </c>
      <c r="B61" s="324"/>
      <c r="C61" s="349" t="s">
        <v>2297</v>
      </c>
      <c r="D61" s="324" t="s">
        <v>3767</v>
      </c>
      <c r="E61" s="325">
        <v>10</v>
      </c>
      <c r="F61" s="982"/>
      <c r="G61" s="345">
        <f t="shared" si="5"/>
        <v>0</v>
      </c>
      <c r="H61" s="344" t="s">
        <v>429</v>
      </c>
      <c r="I61" s="346"/>
      <c r="J61" s="959" t="str">
        <f t="shared" si="4"/>
        <v>CHYBNÁ CENA</v>
      </c>
    </row>
    <row r="62" spans="1:10" ht="12.75">
      <c r="A62" s="342"/>
      <c r="B62" s="324"/>
      <c r="C62" s="349"/>
      <c r="D62" s="324"/>
      <c r="E62" s="325"/>
      <c r="F62" s="982"/>
      <c r="G62" s="345"/>
      <c r="H62" s="344"/>
      <c r="I62" s="346"/>
      <c r="J62" s="959" t="str">
        <f t="shared" si="4"/>
        <v/>
      </c>
    </row>
    <row r="63" spans="1:10" ht="12.75">
      <c r="A63" s="342"/>
      <c r="B63" s="324"/>
      <c r="C63" s="349"/>
      <c r="D63" s="324"/>
      <c r="E63" s="325"/>
      <c r="F63" s="982"/>
      <c r="G63" s="345"/>
      <c r="H63" s="344"/>
      <c r="I63" s="346"/>
      <c r="J63" s="959" t="str">
        <f t="shared" si="4"/>
        <v/>
      </c>
    </row>
    <row r="64" spans="1:10" ht="12.75">
      <c r="A64" s="347" t="s">
        <v>2298</v>
      </c>
      <c r="B64" s="324"/>
      <c r="C64" s="348" t="s">
        <v>1800</v>
      </c>
      <c r="D64" s="324"/>
      <c r="E64" s="325"/>
      <c r="F64" s="982"/>
      <c r="G64" s="345"/>
      <c r="H64" s="344"/>
      <c r="I64" s="346"/>
      <c r="J64" s="959" t="str">
        <f t="shared" si="4"/>
        <v/>
      </c>
    </row>
    <row r="65" spans="1:10" ht="22.5">
      <c r="A65" s="342" t="s">
        <v>1205</v>
      </c>
      <c r="B65" s="324"/>
      <c r="C65" s="349" t="s">
        <v>2299</v>
      </c>
      <c r="D65" s="324" t="s">
        <v>456</v>
      </c>
      <c r="E65" s="325">
        <v>208</v>
      </c>
      <c r="F65" s="982"/>
      <c r="G65" s="345">
        <f aca="true" t="shared" si="6" ref="G65:G70">E65*F65</f>
        <v>0</v>
      </c>
      <c r="H65" s="344" t="s">
        <v>856</v>
      </c>
      <c r="I65" s="346"/>
      <c r="J65" s="959" t="str">
        <f t="shared" si="4"/>
        <v>CHYBNÁ CENA</v>
      </c>
    </row>
    <row r="66" spans="1:10" ht="22.5">
      <c r="A66" s="342" t="s">
        <v>1207</v>
      </c>
      <c r="B66" s="324"/>
      <c r="C66" s="349" t="s">
        <v>2300</v>
      </c>
      <c r="D66" s="324" t="s">
        <v>2637</v>
      </c>
      <c r="E66" s="325">
        <v>8</v>
      </c>
      <c r="F66" s="982"/>
      <c r="G66" s="345">
        <f t="shared" si="6"/>
        <v>0</v>
      </c>
      <c r="H66" s="344" t="s">
        <v>859</v>
      </c>
      <c r="I66" s="346"/>
      <c r="J66" s="959" t="str">
        <f t="shared" si="4"/>
        <v>CHYBNÁ CENA</v>
      </c>
    </row>
    <row r="67" spans="1:10" ht="12.75">
      <c r="A67" s="342" t="s">
        <v>1209</v>
      </c>
      <c r="B67" s="324"/>
      <c r="C67" s="349" t="s">
        <v>2301</v>
      </c>
      <c r="D67" s="324" t="s">
        <v>1627</v>
      </c>
      <c r="E67" s="325">
        <v>1</v>
      </c>
      <c r="F67" s="982"/>
      <c r="G67" s="345">
        <f t="shared" si="6"/>
        <v>0</v>
      </c>
      <c r="H67" s="344"/>
      <c r="I67" s="346"/>
      <c r="J67" s="959" t="str">
        <f t="shared" si="4"/>
        <v>CHYBNÁ CENA</v>
      </c>
    </row>
    <row r="68" spans="1:10" ht="22.5">
      <c r="A68" s="342" t="s">
        <v>1211</v>
      </c>
      <c r="B68" s="324"/>
      <c r="C68" s="349" t="s">
        <v>2302</v>
      </c>
      <c r="D68" s="324" t="s">
        <v>3767</v>
      </c>
      <c r="E68" s="325">
        <v>10</v>
      </c>
      <c r="F68" s="982"/>
      <c r="G68" s="345">
        <f t="shared" si="6"/>
        <v>0</v>
      </c>
      <c r="H68" s="344" t="s">
        <v>429</v>
      </c>
      <c r="I68" s="346"/>
      <c r="J68" s="959" t="str">
        <f t="shared" si="4"/>
        <v>CHYBNÁ CENA</v>
      </c>
    </row>
    <row r="69" spans="1:10" ht="12.75">
      <c r="A69" s="342" t="s">
        <v>1213</v>
      </c>
      <c r="B69" s="324"/>
      <c r="C69" s="349" t="s">
        <v>2303</v>
      </c>
      <c r="D69" s="324" t="s">
        <v>1627</v>
      </c>
      <c r="E69" s="325">
        <v>1</v>
      </c>
      <c r="F69" s="982"/>
      <c r="G69" s="345">
        <f t="shared" si="6"/>
        <v>0</v>
      </c>
      <c r="H69" s="344"/>
      <c r="I69" s="346"/>
      <c r="J69" s="959" t="str">
        <f t="shared" si="4"/>
        <v>CHYBNÁ CENA</v>
      </c>
    </row>
    <row r="70" spans="1:10" ht="51">
      <c r="A70" s="342" t="s">
        <v>1215</v>
      </c>
      <c r="B70" s="324"/>
      <c r="C70" s="350" t="s">
        <v>2304</v>
      </c>
      <c r="D70" s="324" t="s">
        <v>1627</v>
      </c>
      <c r="E70" s="325">
        <v>1</v>
      </c>
      <c r="F70" s="982"/>
      <c r="G70" s="345">
        <f t="shared" si="6"/>
        <v>0</v>
      </c>
      <c r="H70" s="344"/>
      <c r="I70" s="346"/>
      <c r="J70" s="959" t="str">
        <f t="shared" si="4"/>
        <v>CHYBNÁ CENA</v>
      </c>
    </row>
    <row r="71" spans="1:10" ht="12.75">
      <c r="A71" s="342"/>
      <c r="B71" s="324"/>
      <c r="C71" s="323"/>
      <c r="D71" s="324"/>
      <c r="E71" s="325"/>
      <c r="F71" s="982"/>
      <c r="G71" s="345"/>
      <c r="H71" s="344"/>
      <c r="I71" s="346"/>
      <c r="J71" s="959" t="str">
        <f t="shared" si="4"/>
        <v/>
      </c>
    </row>
    <row r="72" spans="1:10" ht="12.75">
      <c r="A72" s="342"/>
      <c r="B72" s="324"/>
      <c r="C72" s="323"/>
      <c r="D72" s="324"/>
      <c r="E72" s="325"/>
      <c r="F72" s="982"/>
      <c r="G72" s="345"/>
      <c r="H72" s="344"/>
      <c r="I72" s="346"/>
      <c r="J72" s="959" t="str">
        <f t="shared" si="4"/>
        <v/>
      </c>
    </row>
    <row r="73" spans="1:9" s="263" customFormat="1" ht="13.5" thickBot="1">
      <c r="A73" s="395"/>
      <c r="B73" s="396"/>
      <c r="C73" s="397" t="s">
        <v>1830</v>
      </c>
      <c r="D73" s="395"/>
      <c r="E73" s="399"/>
      <c r="F73" s="400"/>
      <c r="G73" s="419">
        <f>SUM(G6:G71)</f>
        <v>0</v>
      </c>
      <c r="H73" s="398"/>
      <c r="I73" s="398"/>
    </row>
    <row r="74" spans="1:9" ht="13.5" thickBot="1">
      <c r="A74" s="1401" t="s">
        <v>4769</v>
      </c>
      <c r="B74" s="1402"/>
      <c r="C74" s="1402"/>
      <c r="D74" s="1402"/>
      <c r="E74" s="1402"/>
      <c r="F74" s="1402"/>
      <c r="G74" s="1402"/>
      <c r="H74" s="1402"/>
      <c r="I74" s="1403"/>
    </row>
    <row r="77" spans="6:7" ht="12.75">
      <c r="F77" s="960" t="s">
        <v>4265</v>
      </c>
      <c r="G77" s="961">
        <f>COUNTIF(G6:G72,"&lt;=0")</f>
        <v>50</v>
      </c>
    </row>
  </sheetData>
  <sheetProtection algorithmName="SHA-512" hashValue="JW2SyIIPKDf3vuyAPqN4P1Y5d3mTs5mRa0jgVh8r2BwIdKG5sZ508UESiNmPyqS1PdAwV1gGD6+RjNT/37drMw==" saltValue="L4iMLvgwElzu/BTYLcoYWQ==" spinCount="100000" sheet="1" objects="1" scenarios="1" selectLockedCells="1"/>
  <mergeCells count="13">
    <mergeCell ref="A1:B1"/>
    <mergeCell ref="C1:I1"/>
    <mergeCell ref="A2:B2"/>
    <mergeCell ref="C2:F2"/>
    <mergeCell ref="A3:I3"/>
    <mergeCell ref="I4:I5"/>
    <mergeCell ref="A74:I74"/>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90" zoomScaleNormal="90" workbookViewId="0" topLeftCell="A35">
      <selection activeCell="F37" sqref="F37"/>
    </sheetView>
  </sheetViews>
  <sheetFormatPr defaultColWidth="9.00390625" defaultRowHeight="12.75"/>
  <cols>
    <col min="1" max="1" width="8.75390625" style="0" customWidth="1"/>
    <col min="2" max="2" width="24.25390625" style="0" customWidth="1"/>
    <col min="3" max="3" width="39.625" style="0" customWidth="1"/>
    <col min="4" max="4" width="8.875" style="0" customWidth="1"/>
    <col min="5" max="5" width="16.625" style="0" customWidth="1"/>
    <col min="6" max="6" width="17.00390625" style="0" customWidth="1"/>
    <col min="7" max="7" width="19.25390625" style="0" customWidth="1"/>
    <col min="8" max="8" width="23.25390625" style="0" customWidth="1"/>
    <col min="9" max="9" width="23.75390625" style="0" customWidth="1"/>
    <col min="10" max="10" width="22.25390625" style="0" customWidth="1"/>
  </cols>
  <sheetData>
    <row r="1" spans="1:9" ht="31.5" customHeight="1" thickBot="1">
      <c r="A1" s="1418" t="s">
        <v>3095</v>
      </c>
      <c r="B1" s="1419"/>
      <c r="C1" s="1420" t="s">
        <v>3487</v>
      </c>
      <c r="D1" s="1421"/>
      <c r="E1" s="1421"/>
      <c r="F1" s="1421"/>
      <c r="G1" s="1422"/>
      <c r="H1" s="1422"/>
      <c r="I1" s="1422"/>
    </row>
    <row r="2" spans="1:9" ht="30" customHeight="1" thickBot="1">
      <c r="A2" s="1423" t="s">
        <v>3096</v>
      </c>
      <c r="B2" s="1424"/>
      <c r="C2" s="1420" t="s">
        <v>1936</v>
      </c>
      <c r="D2" s="1421"/>
      <c r="E2" s="1421"/>
      <c r="F2" s="1421"/>
      <c r="G2" s="2" t="s">
        <v>3098</v>
      </c>
      <c r="H2" s="900"/>
      <c r="I2" s="3" t="s">
        <v>1937</v>
      </c>
    </row>
    <row r="3" spans="1:9" ht="16.5" customHeight="1" thickBot="1">
      <c r="A3" s="1428" t="s">
        <v>3099</v>
      </c>
      <c r="B3" s="1421"/>
      <c r="C3" s="1421"/>
      <c r="D3" s="1421"/>
      <c r="E3" s="1421"/>
      <c r="F3" s="1421"/>
      <c r="G3" s="1421"/>
      <c r="H3" s="1421"/>
      <c r="I3" s="1429"/>
    </row>
    <row r="4" spans="1:9" ht="12.75" customHeight="1">
      <c r="A4" s="1411" t="s">
        <v>3100</v>
      </c>
      <c r="B4" s="206" t="s">
        <v>3101</v>
      </c>
      <c r="C4" s="1413" t="s">
        <v>3102</v>
      </c>
      <c r="D4" s="1409" t="s">
        <v>3103</v>
      </c>
      <c r="E4" s="1409" t="s">
        <v>3104</v>
      </c>
      <c r="F4" s="1416" t="s">
        <v>3105</v>
      </c>
      <c r="G4" s="1417"/>
      <c r="H4" s="1409" t="s">
        <v>2634</v>
      </c>
      <c r="I4" s="1407" t="s">
        <v>3106</v>
      </c>
    </row>
    <row r="5" spans="1:10" ht="29.85" customHeight="1" thickBot="1">
      <c r="A5" s="1412"/>
      <c r="B5" s="4" t="s">
        <v>3107</v>
      </c>
      <c r="C5" s="1414"/>
      <c r="D5" s="1415"/>
      <c r="E5" s="1415"/>
      <c r="F5" s="5" t="s">
        <v>3108</v>
      </c>
      <c r="G5" s="712" t="s">
        <v>411</v>
      </c>
      <c r="H5" s="1410"/>
      <c r="I5" s="1408"/>
      <c r="J5" s="962" t="s">
        <v>4154</v>
      </c>
    </row>
    <row r="6" spans="1:10" ht="16.5" customHeight="1" thickBot="1">
      <c r="A6" s="1456" t="s">
        <v>3501</v>
      </c>
      <c r="B6" s="1457"/>
      <c r="C6" s="1457"/>
      <c r="D6" s="1457"/>
      <c r="E6" s="1457"/>
      <c r="F6" s="1457"/>
      <c r="G6" s="1457"/>
      <c r="H6" s="1457"/>
      <c r="I6" s="1458"/>
      <c r="J6" s="962"/>
    </row>
    <row r="7" spans="1:10" s="723" customFormat="1" ht="40.5" customHeight="1">
      <c r="A7" s="11">
        <v>1</v>
      </c>
      <c r="B7" s="12" t="s">
        <v>3097</v>
      </c>
      <c r="C7" s="204" t="s">
        <v>3502</v>
      </c>
      <c r="D7" s="12" t="s">
        <v>2637</v>
      </c>
      <c r="E7" s="13">
        <v>4</v>
      </c>
      <c r="F7" s="1093"/>
      <c r="G7" s="722">
        <f aca="true" t="shared" si="0" ref="G7:G14">E7*F7</f>
        <v>0</v>
      </c>
      <c r="H7" s="204" t="s">
        <v>3503</v>
      </c>
      <c r="I7" s="729" t="s">
        <v>3504</v>
      </c>
      <c r="J7" s="959" t="str">
        <f aca="true" t="shared" si="1" ref="J7:J44">IF((ISBLANK(D7)),"",IF(G7&lt;=0,"CHYBNÁ CENA",""))</f>
        <v>CHYBNÁ CENA</v>
      </c>
    </row>
    <row r="8" spans="1:10" s="723" customFormat="1" ht="42" customHeight="1">
      <c r="A8" s="16">
        <v>2</v>
      </c>
      <c r="B8" s="17" t="s">
        <v>3097</v>
      </c>
      <c r="C8" s="18" t="s">
        <v>3505</v>
      </c>
      <c r="D8" s="17" t="s">
        <v>2637</v>
      </c>
      <c r="E8" s="19">
        <v>5</v>
      </c>
      <c r="F8" s="1094"/>
      <c r="G8" s="726">
        <f t="shared" si="0"/>
        <v>0</v>
      </c>
      <c r="H8" s="18" t="s">
        <v>3503</v>
      </c>
      <c r="I8" s="727" t="s">
        <v>3504</v>
      </c>
      <c r="J8" s="959" t="str">
        <f t="shared" si="1"/>
        <v>CHYBNÁ CENA</v>
      </c>
    </row>
    <row r="9" spans="1:10" s="8" customFormat="1" ht="41.25" customHeight="1">
      <c r="A9" s="16">
        <v>3</v>
      </c>
      <c r="B9" s="17" t="s">
        <v>3097</v>
      </c>
      <c r="C9" s="18" t="s">
        <v>3506</v>
      </c>
      <c r="D9" s="17" t="s">
        <v>2637</v>
      </c>
      <c r="E9" s="19">
        <v>2</v>
      </c>
      <c r="F9" s="1095"/>
      <c r="G9" s="891">
        <f t="shared" si="0"/>
        <v>0</v>
      </c>
      <c r="H9" s="18" t="s">
        <v>3503</v>
      </c>
      <c r="I9" s="721" t="s">
        <v>3504</v>
      </c>
      <c r="J9" s="959" t="str">
        <f t="shared" si="1"/>
        <v>CHYBNÁ CENA</v>
      </c>
    </row>
    <row r="10" spans="1:10" s="8" customFormat="1" ht="41.25" customHeight="1">
      <c r="A10" s="16">
        <v>4</v>
      </c>
      <c r="B10" s="17" t="s">
        <v>3097</v>
      </c>
      <c r="C10" s="18" t="s">
        <v>3507</v>
      </c>
      <c r="D10" s="17" t="s">
        <v>2637</v>
      </c>
      <c r="E10" s="19">
        <v>2</v>
      </c>
      <c r="F10" s="978"/>
      <c r="G10" s="891">
        <f t="shared" si="0"/>
        <v>0</v>
      </c>
      <c r="H10" s="18" t="s">
        <v>3503</v>
      </c>
      <c r="I10" s="205" t="s">
        <v>3504</v>
      </c>
      <c r="J10" s="959" t="str">
        <f t="shared" si="1"/>
        <v>CHYBNÁ CENA</v>
      </c>
    </row>
    <row r="11" spans="1:10" s="8" customFormat="1" ht="26.25" customHeight="1">
      <c r="A11" s="16">
        <v>5</v>
      </c>
      <c r="B11" s="17" t="s">
        <v>3097</v>
      </c>
      <c r="C11" s="18" t="s">
        <v>3508</v>
      </c>
      <c r="D11" s="17" t="s">
        <v>3509</v>
      </c>
      <c r="E11" s="19">
        <v>30</v>
      </c>
      <c r="F11" s="978"/>
      <c r="G11" s="891">
        <f t="shared" si="0"/>
        <v>0</v>
      </c>
      <c r="H11" s="18" t="s">
        <v>3503</v>
      </c>
      <c r="I11" s="21" t="s">
        <v>3097</v>
      </c>
      <c r="J11" s="959" t="str">
        <f t="shared" si="1"/>
        <v>CHYBNÁ CENA</v>
      </c>
    </row>
    <row r="12" spans="1:10" s="8" customFormat="1" ht="26.25" customHeight="1">
      <c r="A12" s="16">
        <v>6</v>
      </c>
      <c r="B12" s="17" t="s">
        <v>3097</v>
      </c>
      <c r="C12" s="18" t="s">
        <v>3510</v>
      </c>
      <c r="D12" s="17" t="s">
        <v>2637</v>
      </c>
      <c r="E12" s="19">
        <v>9</v>
      </c>
      <c r="F12" s="978"/>
      <c r="G12" s="891">
        <f t="shared" si="0"/>
        <v>0</v>
      </c>
      <c r="H12" s="18" t="s">
        <v>3503</v>
      </c>
      <c r="I12" s="21" t="s">
        <v>3097</v>
      </c>
      <c r="J12" s="959" t="str">
        <f t="shared" si="1"/>
        <v>CHYBNÁ CENA</v>
      </c>
    </row>
    <row r="13" spans="1:10" s="723" customFormat="1" ht="15.75" customHeight="1">
      <c r="A13" s="16">
        <v>7</v>
      </c>
      <c r="B13" s="17" t="s">
        <v>3097</v>
      </c>
      <c r="C13" s="18" t="s">
        <v>3511</v>
      </c>
      <c r="D13" s="17" t="s">
        <v>2637</v>
      </c>
      <c r="E13" s="19">
        <v>6</v>
      </c>
      <c r="F13" s="1096"/>
      <c r="G13" s="726">
        <f t="shared" si="0"/>
        <v>0</v>
      </c>
      <c r="H13" s="18" t="s">
        <v>3503</v>
      </c>
      <c r="I13" s="725" t="s">
        <v>3097</v>
      </c>
      <c r="J13" s="959" t="str">
        <f t="shared" si="1"/>
        <v>CHYBNÁ CENA</v>
      </c>
    </row>
    <row r="14" spans="1:10" ht="16.5" customHeight="1" thickBot="1">
      <c r="A14" s="887">
        <v>8</v>
      </c>
      <c r="B14" s="888" t="s">
        <v>3097</v>
      </c>
      <c r="C14" s="889" t="s">
        <v>3512</v>
      </c>
      <c r="D14" s="888" t="s">
        <v>2637</v>
      </c>
      <c r="E14" s="890">
        <v>12</v>
      </c>
      <c r="F14" s="1097"/>
      <c r="G14" s="720">
        <f t="shared" si="0"/>
        <v>0</v>
      </c>
      <c r="H14" s="889" t="s">
        <v>3503</v>
      </c>
      <c r="I14" s="724" t="s">
        <v>3097</v>
      </c>
      <c r="J14" s="959" t="str">
        <f t="shared" si="1"/>
        <v>CHYBNÁ CENA</v>
      </c>
    </row>
    <row r="15" spans="1:10" ht="15.75" customHeight="1" thickBot="1">
      <c r="A15" s="1459" t="s">
        <v>3513</v>
      </c>
      <c r="B15" s="1460"/>
      <c r="C15" s="1460"/>
      <c r="D15" s="1460"/>
      <c r="E15" s="1460"/>
      <c r="F15" s="1460"/>
      <c r="G15" s="1460"/>
      <c r="H15" s="1460"/>
      <c r="I15" s="1461"/>
      <c r="J15" s="959" t="str">
        <f t="shared" si="1"/>
        <v/>
      </c>
    </row>
    <row r="16" spans="1:10" ht="25.5">
      <c r="A16" s="842">
        <v>9</v>
      </c>
      <c r="B16" s="843" t="s">
        <v>3097</v>
      </c>
      <c r="C16" s="845" t="s">
        <v>3514</v>
      </c>
      <c r="D16" s="843" t="s">
        <v>3515</v>
      </c>
      <c r="E16" s="847">
        <v>2199</v>
      </c>
      <c r="F16" s="1044"/>
      <c r="G16" s="892">
        <f aca="true" t="shared" si="2" ref="G16:G43">E16*F16</f>
        <v>0</v>
      </c>
      <c r="H16" s="845" t="s">
        <v>3503</v>
      </c>
      <c r="I16" s="849" t="s">
        <v>3097</v>
      </c>
      <c r="J16" s="959" t="str">
        <f t="shared" si="1"/>
        <v>CHYBNÁ CENA</v>
      </c>
    </row>
    <row r="17" spans="1:10" ht="38.25">
      <c r="A17" s="224">
        <v>10</v>
      </c>
      <c r="B17" s="17" t="s">
        <v>3097</v>
      </c>
      <c r="C17" s="18" t="s">
        <v>3516</v>
      </c>
      <c r="D17" s="17" t="s">
        <v>3509</v>
      </c>
      <c r="E17" s="19">
        <v>2199</v>
      </c>
      <c r="F17" s="978"/>
      <c r="G17" s="891">
        <f t="shared" si="2"/>
        <v>0</v>
      </c>
      <c r="H17" s="65" t="s">
        <v>3503</v>
      </c>
      <c r="I17" s="225" t="s">
        <v>3097</v>
      </c>
      <c r="J17" s="959" t="str">
        <f t="shared" si="1"/>
        <v>CHYBNÁ CENA</v>
      </c>
    </row>
    <row r="18" spans="1:10" ht="51">
      <c r="A18" s="224">
        <v>11</v>
      </c>
      <c r="B18" s="17" t="s">
        <v>3097</v>
      </c>
      <c r="C18" s="18" t="s">
        <v>3517</v>
      </c>
      <c r="D18" s="17" t="s">
        <v>2637</v>
      </c>
      <c r="E18" s="19">
        <v>9</v>
      </c>
      <c r="F18" s="978"/>
      <c r="G18" s="891">
        <f t="shared" si="2"/>
        <v>0</v>
      </c>
      <c r="H18" s="18" t="s">
        <v>3518</v>
      </c>
      <c r="I18" s="225" t="s">
        <v>3097</v>
      </c>
      <c r="J18" s="959" t="str">
        <f t="shared" si="1"/>
        <v>CHYBNÁ CENA</v>
      </c>
    </row>
    <row r="19" spans="1:10" ht="26.25" customHeight="1">
      <c r="A19" s="224">
        <v>12</v>
      </c>
      <c r="B19" s="17" t="s">
        <v>3097</v>
      </c>
      <c r="C19" s="18" t="s">
        <v>1758</v>
      </c>
      <c r="D19" s="17" t="s">
        <v>1844</v>
      </c>
      <c r="E19" s="19">
        <v>27</v>
      </c>
      <c r="F19" s="978"/>
      <c r="G19" s="891">
        <f t="shared" si="2"/>
        <v>0</v>
      </c>
      <c r="H19" s="18" t="s">
        <v>3518</v>
      </c>
      <c r="I19" s="225" t="s">
        <v>3097</v>
      </c>
      <c r="J19" s="959" t="str">
        <f t="shared" si="1"/>
        <v>CHYBNÁ CENA</v>
      </c>
    </row>
    <row r="20" spans="1:10" ht="26.25" customHeight="1">
      <c r="A20" s="224">
        <v>13</v>
      </c>
      <c r="B20" s="17" t="s">
        <v>3097</v>
      </c>
      <c r="C20" s="18" t="s">
        <v>1759</v>
      </c>
      <c r="D20" s="17" t="s">
        <v>2637</v>
      </c>
      <c r="E20" s="19">
        <v>9</v>
      </c>
      <c r="F20" s="978"/>
      <c r="G20" s="891">
        <f t="shared" si="2"/>
        <v>0</v>
      </c>
      <c r="H20" s="18" t="s">
        <v>3518</v>
      </c>
      <c r="I20" s="225" t="s">
        <v>3097</v>
      </c>
      <c r="J20" s="959" t="str">
        <f t="shared" si="1"/>
        <v>CHYBNÁ CENA</v>
      </c>
    </row>
    <row r="21" spans="1:10" ht="25.5">
      <c r="A21" s="224">
        <v>14</v>
      </c>
      <c r="B21" s="17" t="s">
        <v>3097</v>
      </c>
      <c r="C21" s="18" t="s">
        <v>2713</v>
      </c>
      <c r="D21" s="17" t="s">
        <v>3509</v>
      </c>
      <c r="E21" s="19">
        <v>191</v>
      </c>
      <c r="F21" s="978"/>
      <c r="G21" s="891">
        <f t="shared" si="2"/>
        <v>0</v>
      </c>
      <c r="H21" s="65" t="s">
        <v>3503</v>
      </c>
      <c r="I21" s="225" t="s">
        <v>3097</v>
      </c>
      <c r="J21" s="959" t="str">
        <f t="shared" si="1"/>
        <v>CHYBNÁ CENA</v>
      </c>
    </row>
    <row r="22" spans="1:10" ht="26.25" customHeight="1">
      <c r="A22" s="224">
        <v>15</v>
      </c>
      <c r="B22" s="17" t="s">
        <v>3097</v>
      </c>
      <c r="C22" s="18" t="s">
        <v>2714</v>
      </c>
      <c r="D22" s="17" t="s">
        <v>3509</v>
      </c>
      <c r="E22" s="19">
        <v>191</v>
      </c>
      <c r="F22" s="978"/>
      <c r="G22" s="891">
        <f t="shared" si="2"/>
        <v>0</v>
      </c>
      <c r="H22" s="65" t="s">
        <v>3503</v>
      </c>
      <c r="I22" s="225" t="s">
        <v>3097</v>
      </c>
      <c r="J22" s="959" t="str">
        <f t="shared" si="1"/>
        <v>CHYBNÁ CENA</v>
      </c>
    </row>
    <row r="23" spans="1:10" ht="15.75" customHeight="1">
      <c r="A23" s="224">
        <v>16</v>
      </c>
      <c r="B23" s="17"/>
      <c r="C23" s="18" t="s">
        <v>2715</v>
      </c>
      <c r="D23" s="17" t="s">
        <v>3509</v>
      </c>
      <c r="E23" s="19">
        <v>191</v>
      </c>
      <c r="F23" s="978"/>
      <c r="G23" s="891">
        <f t="shared" si="2"/>
        <v>0</v>
      </c>
      <c r="H23" s="65" t="s">
        <v>3503</v>
      </c>
      <c r="I23" s="225" t="s">
        <v>3097</v>
      </c>
      <c r="J23" s="959" t="str">
        <f t="shared" si="1"/>
        <v>CHYBNÁ CENA</v>
      </c>
    </row>
    <row r="24" spans="1:10" ht="15.75" customHeight="1">
      <c r="A24" s="224">
        <v>17</v>
      </c>
      <c r="B24" s="17" t="s">
        <v>3097</v>
      </c>
      <c r="C24" s="18" t="s">
        <v>1760</v>
      </c>
      <c r="D24" s="17" t="s">
        <v>2637</v>
      </c>
      <c r="E24" s="19">
        <v>9</v>
      </c>
      <c r="F24" s="978"/>
      <c r="G24" s="891">
        <f t="shared" si="2"/>
        <v>0</v>
      </c>
      <c r="H24" s="65" t="s">
        <v>3518</v>
      </c>
      <c r="I24" s="225" t="s">
        <v>3097</v>
      </c>
      <c r="J24" s="959" t="str">
        <f t="shared" si="1"/>
        <v>CHYBNÁ CENA</v>
      </c>
    </row>
    <row r="25" spans="1:10" ht="25.5">
      <c r="A25" s="224">
        <v>18</v>
      </c>
      <c r="B25" s="17" t="s">
        <v>3097</v>
      </c>
      <c r="C25" s="18" t="s">
        <v>1761</v>
      </c>
      <c r="D25" s="17" t="s">
        <v>2637</v>
      </c>
      <c r="E25" s="19">
        <v>9</v>
      </c>
      <c r="F25" s="978"/>
      <c r="G25" s="891">
        <f>E25*F25</f>
        <v>0</v>
      </c>
      <c r="H25" s="65" t="s">
        <v>3518</v>
      </c>
      <c r="I25" s="225"/>
      <c r="J25" s="959" t="str">
        <f t="shared" si="1"/>
        <v>CHYBNÁ CENA</v>
      </c>
    </row>
    <row r="26" spans="1:10" ht="15.75" customHeight="1">
      <c r="A26" s="224">
        <v>19</v>
      </c>
      <c r="B26" s="17" t="s">
        <v>3097</v>
      </c>
      <c r="C26" s="18" t="s">
        <v>1762</v>
      </c>
      <c r="D26" s="17" t="s">
        <v>2637</v>
      </c>
      <c r="E26" s="19">
        <v>54</v>
      </c>
      <c r="F26" s="978"/>
      <c r="G26" s="891">
        <f>E26*F26</f>
        <v>0</v>
      </c>
      <c r="H26" s="65" t="s">
        <v>3518</v>
      </c>
      <c r="I26" s="225"/>
      <c r="J26" s="959" t="str">
        <f t="shared" si="1"/>
        <v>CHYBNÁ CENA</v>
      </c>
    </row>
    <row r="27" spans="1:10" ht="39" thickBot="1">
      <c r="A27" s="851">
        <v>20</v>
      </c>
      <c r="B27" s="852" t="s">
        <v>3097</v>
      </c>
      <c r="C27" s="862" t="s">
        <v>1763</v>
      </c>
      <c r="D27" s="852" t="s">
        <v>3509</v>
      </c>
      <c r="E27" s="854">
        <v>2061</v>
      </c>
      <c r="F27" s="980"/>
      <c r="G27" s="894">
        <f>E27*F27</f>
        <v>0</v>
      </c>
      <c r="H27" s="893" t="s">
        <v>3503</v>
      </c>
      <c r="I27" s="850"/>
      <c r="J27" s="959" t="str">
        <f t="shared" si="1"/>
        <v>CHYBNÁ CENA</v>
      </c>
    </row>
    <row r="28" spans="1:10" ht="16.5" customHeight="1" thickBot="1">
      <c r="A28" s="1462" t="s">
        <v>1764</v>
      </c>
      <c r="B28" s="1463"/>
      <c r="C28" s="1463"/>
      <c r="D28" s="1463"/>
      <c r="E28" s="1463"/>
      <c r="F28" s="1463"/>
      <c r="G28" s="1463"/>
      <c r="H28" s="1463"/>
      <c r="I28" s="1464"/>
      <c r="J28" s="959" t="str">
        <f t="shared" si="1"/>
        <v/>
      </c>
    </row>
    <row r="29" spans="1:10" ht="27.75" customHeight="1">
      <c r="A29" s="16">
        <v>21</v>
      </c>
      <c r="B29" s="17" t="s">
        <v>3097</v>
      </c>
      <c r="C29" s="18" t="s">
        <v>1765</v>
      </c>
      <c r="D29" s="17" t="s">
        <v>2637</v>
      </c>
      <c r="E29" s="19">
        <v>54</v>
      </c>
      <c r="F29" s="977"/>
      <c r="G29" s="728">
        <f t="shared" si="2"/>
        <v>0</v>
      </c>
      <c r="H29" s="18" t="s">
        <v>3518</v>
      </c>
      <c r="I29" s="21" t="s">
        <v>3097</v>
      </c>
      <c r="J29" s="959" t="str">
        <f t="shared" si="1"/>
        <v>CHYBNÁ CENA</v>
      </c>
    </row>
    <row r="30" spans="1:10" ht="26.25" customHeight="1">
      <c r="A30" s="16">
        <v>22</v>
      </c>
      <c r="B30" s="17" t="s">
        <v>3097</v>
      </c>
      <c r="C30" s="18" t="s">
        <v>1766</v>
      </c>
      <c r="D30" s="17" t="s">
        <v>1844</v>
      </c>
      <c r="E30" s="19">
        <v>27</v>
      </c>
      <c r="F30" s="978"/>
      <c r="G30" s="891">
        <f t="shared" si="2"/>
        <v>0</v>
      </c>
      <c r="H30" s="18" t="s">
        <v>3518</v>
      </c>
      <c r="I30" s="21" t="s">
        <v>3097</v>
      </c>
      <c r="J30" s="959" t="str">
        <f t="shared" si="1"/>
        <v>CHYBNÁ CENA</v>
      </c>
    </row>
    <row r="31" spans="1:10" ht="26.25" customHeight="1">
      <c r="A31" s="16">
        <v>23</v>
      </c>
      <c r="B31" s="17" t="s">
        <v>3097</v>
      </c>
      <c r="C31" s="18" t="s">
        <v>2716</v>
      </c>
      <c r="D31" s="17" t="s">
        <v>3767</v>
      </c>
      <c r="E31" s="19">
        <v>14</v>
      </c>
      <c r="F31" s="978"/>
      <c r="G31" s="891">
        <f t="shared" si="2"/>
        <v>0</v>
      </c>
      <c r="H31" s="18" t="s">
        <v>3518</v>
      </c>
      <c r="I31" s="21" t="s">
        <v>3097</v>
      </c>
      <c r="J31" s="959" t="str">
        <f t="shared" si="1"/>
        <v>CHYBNÁ CENA</v>
      </c>
    </row>
    <row r="32" spans="1:10" ht="26.25" customHeight="1">
      <c r="A32" s="16">
        <v>24</v>
      </c>
      <c r="B32" s="17" t="s">
        <v>3097</v>
      </c>
      <c r="C32" s="18" t="s">
        <v>2717</v>
      </c>
      <c r="D32" s="17" t="s">
        <v>3509</v>
      </c>
      <c r="E32" s="19">
        <v>191</v>
      </c>
      <c r="F32" s="978"/>
      <c r="G32" s="891">
        <f>E32*F32</f>
        <v>0</v>
      </c>
      <c r="H32" s="65" t="s">
        <v>3503</v>
      </c>
      <c r="I32" s="21"/>
      <c r="J32" s="959" t="str">
        <f t="shared" si="1"/>
        <v>CHYBNÁ CENA</v>
      </c>
    </row>
    <row r="33" spans="1:10" ht="26.25" customHeight="1">
      <c r="A33" s="16">
        <v>25</v>
      </c>
      <c r="B33" s="17" t="s">
        <v>3097</v>
      </c>
      <c r="C33" s="18" t="s">
        <v>2718</v>
      </c>
      <c r="D33" s="17" t="s">
        <v>3509</v>
      </c>
      <c r="E33" s="19">
        <v>191</v>
      </c>
      <c r="F33" s="978"/>
      <c r="G33" s="891">
        <f>E33*F33</f>
        <v>0</v>
      </c>
      <c r="H33" s="65" t="s">
        <v>3503</v>
      </c>
      <c r="I33" s="21"/>
      <c r="J33" s="959" t="str">
        <f t="shared" si="1"/>
        <v>CHYBNÁ CENA</v>
      </c>
    </row>
    <row r="34" spans="1:10" ht="26.25" customHeight="1">
      <c r="A34" s="16">
        <v>26</v>
      </c>
      <c r="B34" s="17" t="s">
        <v>3097</v>
      </c>
      <c r="C34" s="18" t="s">
        <v>1767</v>
      </c>
      <c r="D34" s="17" t="s">
        <v>3767</v>
      </c>
      <c r="E34" s="19">
        <v>1</v>
      </c>
      <c r="F34" s="978"/>
      <c r="G34" s="891">
        <f t="shared" si="2"/>
        <v>0</v>
      </c>
      <c r="H34" s="18" t="s">
        <v>3518</v>
      </c>
      <c r="I34" s="21" t="s">
        <v>3097</v>
      </c>
      <c r="J34" s="959" t="str">
        <f t="shared" si="1"/>
        <v>CHYBNÁ CENA</v>
      </c>
    </row>
    <row r="35" spans="1:10" ht="15.75" customHeight="1">
      <c r="A35" s="16">
        <v>27</v>
      </c>
      <c r="B35" s="17" t="s">
        <v>3097</v>
      </c>
      <c r="C35" s="18" t="s">
        <v>1768</v>
      </c>
      <c r="D35" s="17" t="s">
        <v>3151</v>
      </c>
      <c r="E35" s="19">
        <v>42</v>
      </c>
      <c r="F35" s="978"/>
      <c r="G35" s="891">
        <f t="shared" si="2"/>
        <v>0</v>
      </c>
      <c r="H35" s="65" t="s">
        <v>3503</v>
      </c>
      <c r="I35" s="21" t="s">
        <v>3097</v>
      </c>
      <c r="J35" s="959" t="str">
        <f t="shared" si="1"/>
        <v>CHYBNÁ CENA</v>
      </c>
    </row>
    <row r="36" spans="1:10" ht="26.25" customHeight="1">
      <c r="A36" s="16">
        <v>28</v>
      </c>
      <c r="B36" s="17" t="s">
        <v>3097</v>
      </c>
      <c r="C36" s="18" t="s">
        <v>1769</v>
      </c>
      <c r="D36" s="17" t="s">
        <v>2637</v>
      </c>
      <c r="E36" s="19">
        <v>27</v>
      </c>
      <c r="F36" s="978"/>
      <c r="G36" s="891">
        <f t="shared" si="2"/>
        <v>0</v>
      </c>
      <c r="H36" s="18" t="s">
        <v>3518</v>
      </c>
      <c r="I36" s="21" t="s">
        <v>3097</v>
      </c>
      <c r="J36" s="959" t="str">
        <f t="shared" si="1"/>
        <v>CHYBNÁ CENA</v>
      </c>
    </row>
    <row r="37" spans="1:10" ht="15.75" customHeight="1">
      <c r="A37" s="16">
        <v>29</v>
      </c>
      <c r="B37" s="17"/>
      <c r="C37" s="18" t="s">
        <v>1770</v>
      </c>
      <c r="D37" s="17" t="s">
        <v>1844</v>
      </c>
      <c r="E37" s="19">
        <v>1.5</v>
      </c>
      <c r="F37" s="978"/>
      <c r="G37" s="891">
        <f t="shared" si="2"/>
        <v>0</v>
      </c>
      <c r="H37" s="18" t="s">
        <v>3518</v>
      </c>
      <c r="I37" s="21"/>
      <c r="J37" s="959" t="str">
        <f t="shared" si="1"/>
        <v>CHYBNÁ CENA</v>
      </c>
    </row>
    <row r="38" spans="1:10" ht="26.25" customHeight="1">
      <c r="A38" s="16">
        <v>30</v>
      </c>
      <c r="B38" s="17"/>
      <c r="C38" s="18" t="s">
        <v>1771</v>
      </c>
      <c r="D38" s="17" t="s">
        <v>1844</v>
      </c>
      <c r="E38" s="19">
        <v>45</v>
      </c>
      <c r="F38" s="978"/>
      <c r="G38" s="891">
        <f t="shared" si="2"/>
        <v>0</v>
      </c>
      <c r="H38" s="18" t="s">
        <v>3518</v>
      </c>
      <c r="I38" s="21"/>
      <c r="J38" s="959" t="str">
        <f t="shared" si="1"/>
        <v>CHYBNÁ CENA</v>
      </c>
    </row>
    <row r="39" spans="1:10" ht="15.75" customHeight="1" thickBot="1">
      <c r="A39" s="16">
        <v>31</v>
      </c>
      <c r="B39" s="17"/>
      <c r="C39" s="18" t="s">
        <v>1772</v>
      </c>
      <c r="D39" s="17" t="s">
        <v>1773</v>
      </c>
      <c r="E39" s="19">
        <v>4</v>
      </c>
      <c r="F39" s="979"/>
      <c r="G39" s="895">
        <f t="shared" si="2"/>
        <v>0</v>
      </c>
      <c r="H39" s="65" t="s">
        <v>3503</v>
      </c>
      <c r="I39" s="21"/>
      <c r="J39" s="959" t="str">
        <f t="shared" si="1"/>
        <v>CHYBNÁ CENA</v>
      </c>
    </row>
    <row r="40" spans="1:10" ht="16.5" customHeight="1" thickBot="1">
      <c r="A40" s="1456" t="s">
        <v>1774</v>
      </c>
      <c r="B40" s="1457"/>
      <c r="C40" s="1457"/>
      <c r="D40" s="1457"/>
      <c r="E40" s="1457"/>
      <c r="F40" s="1457"/>
      <c r="G40" s="1457"/>
      <c r="H40" s="1457"/>
      <c r="I40" s="1458"/>
      <c r="J40" s="959" t="str">
        <f t="shared" si="1"/>
        <v/>
      </c>
    </row>
    <row r="41" spans="1:10" ht="15.75" customHeight="1">
      <c r="A41" s="16">
        <v>32</v>
      </c>
      <c r="B41" s="17"/>
      <c r="C41" s="18" t="s">
        <v>1775</v>
      </c>
      <c r="D41" s="17" t="s">
        <v>2637</v>
      </c>
      <c r="E41" s="19">
        <v>4</v>
      </c>
      <c r="F41" s="977"/>
      <c r="G41" s="728">
        <f t="shared" si="2"/>
        <v>0</v>
      </c>
      <c r="H41" s="18" t="s">
        <v>3518</v>
      </c>
      <c r="I41" s="15"/>
      <c r="J41" s="959" t="str">
        <f t="shared" si="1"/>
        <v>CHYBNÁ CENA</v>
      </c>
    </row>
    <row r="42" spans="1:10" ht="26.25" customHeight="1">
      <c r="A42" s="16">
        <v>33</v>
      </c>
      <c r="B42" s="17"/>
      <c r="C42" s="18" t="s">
        <v>1776</v>
      </c>
      <c r="D42" s="17" t="s">
        <v>2637</v>
      </c>
      <c r="E42" s="19">
        <v>3</v>
      </c>
      <c r="F42" s="978"/>
      <c r="G42" s="891">
        <f t="shared" si="2"/>
        <v>0</v>
      </c>
      <c r="H42" s="18" t="s">
        <v>3518</v>
      </c>
      <c r="I42" s="21"/>
      <c r="J42" s="959" t="str">
        <f t="shared" si="1"/>
        <v>CHYBNÁ CENA</v>
      </c>
    </row>
    <row r="43" spans="1:10" ht="26.25" customHeight="1">
      <c r="A43" s="16">
        <v>34</v>
      </c>
      <c r="B43" s="17"/>
      <c r="C43" s="18" t="s">
        <v>1777</v>
      </c>
      <c r="D43" s="17" t="s">
        <v>2637</v>
      </c>
      <c r="E43" s="19">
        <v>2</v>
      </c>
      <c r="F43" s="978"/>
      <c r="G43" s="744">
        <f t="shared" si="2"/>
        <v>0</v>
      </c>
      <c r="H43" s="18" t="s">
        <v>3518</v>
      </c>
      <c r="I43" s="21"/>
      <c r="J43" s="959" t="str">
        <f t="shared" si="1"/>
        <v>CHYBNÁ CENA</v>
      </c>
    </row>
    <row r="44" spans="1:10" ht="15.75" customHeight="1" thickBot="1">
      <c r="A44" s="896"/>
      <c r="B44" s="852"/>
      <c r="C44" s="853"/>
      <c r="D44" s="852"/>
      <c r="E44" s="854"/>
      <c r="F44" s="980"/>
      <c r="G44" s="836"/>
      <c r="H44" s="853"/>
      <c r="I44" s="897"/>
      <c r="J44" s="959" t="str">
        <f t="shared" si="1"/>
        <v/>
      </c>
    </row>
    <row r="45" spans="1:9" s="263" customFormat="1" ht="13.5" thickBot="1">
      <c r="A45" s="395"/>
      <c r="B45" s="396"/>
      <c r="C45" s="397" t="s">
        <v>1830</v>
      </c>
      <c r="D45" s="395"/>
      <c r="E45" s="399"/>
      <c r="F45" s="400"/>
      <c r="G45" s="419">
        <f>SUM(G6:G44)</f>
        <v>0</v>
      </c>
      <c r="H45" s="398"/>
      <c r="I45" s="398"/>
    </row>
    <row r="46" spans="1:9" ht="13.5" thickBot="1">
      <c r="A46" s="1401" t="s">
        <v>4769</v>
      </c>
      <c r="B46" s="1402"/>
      <c r="C46" s="1402"/>
      <c r="D46" s="1402"/>
      <c r="E46" s="1402"/>
      <c r="F46" s="1402"/>
      <c r="G46" s="1402"/>
      <c r="H46" s="1402"/>
      <c r="I46" s="1403"/>
    </row>
    <row r="49" spans="6:7" ht="12.75">
      <c r="F49" s="960" t="s">
        <v>4265</v>
      </c>
      <c r="G49" s="961">
        <f>COUNTIF(G6:G44,"&lt;=0")</f>
        <v>34</v>
      </c>
    </row>
  </sheetData>
  <sheetProtection algorithmName="SHA-512" hashValue="N7ToirXOEvBnjGl4tqSYVM2TMjzaB/P+niQCxMS3HenFTeZtP8GiUGRNKv4P0df6useKrsCU1Q7QHTTRR5YICg==" saltValue="LRbjYQoUgWLmVF6GAWS6Pg==" spinCount="100000" sheet="1" objects="1" scenarios="1" selectLockedCells="1"/>
  <mergeCells count="17">
    <mergeCell ref="C4:C5"/>
    <mergeCell ref="D4:D5"/>
    <mergeCell ref="E4:E5"/>
    <mergeCell ref="A1:B1"/>
    <mergeCell ref="C1:I1"/>
    <mergeCell ref="A2:B2"/>
    <mergeCell ref="C2:F2"/>
    <mergeCell ref="A3:I3"/>
    <mergeCell ref="I4:I5"/>
    <mergeCell ref="F4:G4"/>
    <mergeCell ref="H4:H5"/>
    <mergeCell ref="A4:A5"/>
    <mergeCell ref="A6:I6"/>
    <mergeCell ref="A46:I46"/>
    <mergeCell ref="A15:I15"/>
    <mergeCell ref="A28:I28"/>
    <mergeCell ref="A40:I40"/>
  </mergeCells>
  <printOptions/>
  <pageMargins left="0.5905511811023623" right="0.5905511811023623" top="0.984251968503937" bottom="0.984251968503937" header="0.5118110236220472" footer="0.5118110236220472"/>
  <pageSetup fitToHeight="0" fitToWidth="0" horizontalDpi="300" verticalDpi="300" orientation="landscape" paperSize="9" scale="75" r:id="rId1"/>
  <colBreaks count="1" manualBreakCount="1">
    <brk id="9"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90" zoomScaleNormal="90" workbookViewId="0" topLeftCell="A1">
      <selection activeCell="F7" sqref="F7"/>
    </sheetView>
  </sheetViews>
  <sheetFormatPr defaultColWidth="9.00390625" defaultRowHeight="13.5" customHeight="1"/>
  <cols>
    <col min="1" max="1" width="8.00390625" style="1" customWidth="1"/>
    <col min="2" max="2" width="21.375" style="1" customWidth="1"/>
    <col min="3" max="3" width="38.00390625" style="0" customWidth="1"/>
    <col min="4" max="4" width="9.00390625" style="1" customWidth="1"/>
    <col min="5" max="5" width="14.125" style="0" customWidth="1"/>
    <col min="6" max="6" width="17.375" style="0" customWidth="1"/>
    <col min="7" max="7" width="18.875" style="746" customWidth="1"/>
    <col min="8" max="8" width="26.375" style="0" customWidth="1"/>
    <col min="9" max="9" width="26.125" style="0" customWidth="1"/>
    <col min="10" max="10" width="25.00390625" style="0" customWidth="1"/>
  </cols>
  <sheetData>
    <row r="1" spans="1:9" ht="31.5" customHeight="1" thickBot="1">
      <c r="A1" s="1418" t="s">
        <v>3095</v>
      </c>
      <c r="B1" s="1419"/>
      <c r="C1" s="1420" t="s">
        <v>3487</v>
      </c>
      <c r="D1" s="1421"/>
      <c r="E1" s="1421"/>
      <c r="F1" s="1421"/>
      <c r="G1" s="1422"/>
      <c r="H1" s="1422"/>
      <c r="I1" s="1422"/>
    </row>
    <row r="2" spans="1:9" ht="30" customHeight="1" thickBot="1">
      <c r="A2" s="1423" t="s">
        <v>3096</v>
      </c>
      <c r="B2" s="1424"/>
      <c r="C2" s="1420" t="s">
        <v>1676</v>
      </c>
      <c r="D2" s="1421"/>
      <c r="E2" s="1421"/>
      <c r="F2" s="1421"/>
      <c r="G2" s="2" t="s">
        <v>3098</v>
      </c>
      <c r="H2" s="900"/>
      <c r="I2" s="3" t="s">
        <v>3489</v>
      </c>
    </row>
    <row r="3" spans="1:9" ht="16.5" customHeight="1" thickBot="1">
      <c r="A3" s="1428" t="s">
        <v>3099</v>
      </c>
      <c r="B3" s="1421"/>
      <c r="C3" s="1421"/>
      <c r="D3" s="1421"/>
      <c r="E3" s="1421"/>
      <c r="F3" s="1421"/>
      <c r="G3" s="1421"/>
      <c r="H3" s="1421"/>
      <c r="I3" s="1429"/>
    </row>
    <row r="4" spans="1:9" ht="25.5" customHeight="1">
      <c r="A4" s="1411" t="s">
        <v>3100</v>
      </c>
      <c r="B4" s="206" t="s">
        <v>3101</v>
      </c>
      <c r="C4" s="1413" t="s">
        <v>3102</v>
      </c>
      <c r="D4" s="1409" t="s">
        <v>3103</v>
      </c>
      <c r="E4" s="1409" t="s">
        <v>3104</v>
      </c>
      <c r="F4" s="1416" t="s">
        <v>3105</v>
      </c>
      <c r="G4" s="1417"/>
      <c r="H4" s="1409" t="s">
        <v>2634</v>
      </c>
      <c r="I4" s="1407" t="s">
        <v>3106</v>
      </c>
    </row>
    <row r="5" spans="1:10" ht="29.85" customHeight="1" thickBot="1">
      <c r="A5" s="1412"/>
      <c r="B5" s="4" t="s">
        <v>3107</v>
      </c>
      <c r="C5" s="1414"/>
      <c r="D5" s="1415"/>
      <c r="E5" s="1415"/>
      <c r="F5" s="5" t="s">
        <v>3108</v>
      </c>
      <c r="G5" s="712" t="s">
        <v>411</v>
      </c>
      <c r="H5" s="1410"/>
      <c r="I5" s="1408"/>
      <c r="J5" s="962" t="s">
        <v>4154</v>
      </c>
    </row>
    <row r="6" spans="1:10" s="211" customFormat="1" ht="14.1" customHeight="1" thickBot="1">
      <c r="A6" s="207" t="s">
        <v>1779</v>
      </c>
      <c r="B6" s="208" t="s">
        <v>1780</v>
      </c>
      <c r="C6" s="209" t="s">
        <v>1781</v>
      </c>
      <c r="D6" s="208"/>
      <c r="E6" s="209"/>
      <c r="F6" s="209"/>
      <c r="G6" s="711">
        <f>SUM(G7:G26)</f>
        <v>0</v>
      </c>
      <c r="H6" s="209"/>
      <c r="I6" s="210"/>
      <c r="J6" s="959" t="str">
        <f aca="true" t="shared" si="0" ref="J6:J37">IF((ISBLANK(D6)),"",IF(G6&lt;=0,"CHYBNÁ CENA",""))</f>
        <v/>
      </c>
    </row>
    <row r="7" spans="1:10" s="214" customFormat="1" ht="24.95" customHeight="1">
      <c r="A7" s="6">
        <v>1</v>
      </c>
      <c r="B7" s="7" t="s">
        <v>1782</v>
      </c>
      <c r="C7" s="1070" t="s">
        <v>1783</v>
      </c>
      <c r="D7" s="7" t="s">
        <v>1824</v>
      </c>
      <c r="E7" s="8">
        <v>1</v>
      </c>
      <c r="F7" s="1092"/>
      <c r="G7" s="745">
        <f>E7*F7</f>
        <v>0</v>
      </c>
      <c r="H7" s="8"/>
      <c r="I7" s="9"/>
      <c r="J7" s="959" t="str">
        <f t="shared" si="0"/>
        <v>CHYBNÁ CENA</v>
      </c>
    </row>
    <row r="8" spans="1:10" s="214" customFormat="1" ht="24.95" customHeight="1">
      <c r="A8" s="212"/>
      <c r="B8" s="1071" t="s">
        <v>4530</v>
      </c>
      <c r="C8" s="1404" t="s">
        <v>4714</v>
      </c>
      <c r="D8" s="1405"/>
      <c r="E8" s="1405"/>
      <c r="F8" s="1405"/>
      <c r="G8" s="1405"/>
      <c r="H8" s="1405"/>
      <c r="I8" s="1406"/>
      <c r="J8" s="959" t="str">
        <f t="shared" si="0"/>
        <v/>
      </c>
    </row>
    <row r="9" spans="1:10" s="214" customFormat="1" ht="24.95" customHeight="1">
      <c r="A9" s="6">
        <v>2</v>
      </c>
      <c r="B9" s="7" t="s">
        <v>1784</v>
      </c>
      <c r="C9" t="s">
        <v>4715</v>
      </c>
      <c r="D9" s="7" t="s">
        <v>1824</v>
      </c>
      <c r="E9" s="8">
        <v>1</v>
      </c>
      <c r="F9" s="1092"/>
      <c r="G9" s="745">
        <f>E9*F9</f>
        <v>0</v>
      </c>
      <c r="H9" s="8"/>
      <c r="I9" s="9"/>
      <c r="J9" s="959" t="str">
        <f t="shared" si="0"/>
        <v>CHYBNÁ CENA</v>
      </c>
    </row>
    <row r="10" spans="1:10" s="214" customFormat="1" ht="24.95" customHeight="1">
      <c r="A10" s="212"/>
      <c r="B10" s="1071" t="s">
        <v>4530</v>
      </c>
      <c r="C10" s="1404" t="s">
        <v>4716</v>
      </c>
      <c r="D10" s="1405"/>
      <c r="E10" s="1405"/>
      <c r="F10" s="1405"/>
      <c r="G10" s="1405"/>
      <c r="H10" s="1405"/>
      <c r="I10" s="1406"/>
      <c r="J10" s="959" t="str">
        <f t="shared" si="0"/>
        <v/>
      </c>
    </row>
    <row r="11" spans="1:10" s="214" customFormat="1" ht="24.95" customHeight="1">
      <c r="A11" s="6">
        <v>3</v>
      </c>
      <c r="B11" s="7" t="s">
        <v>1785</v>
      </c>
      <c r="C11" s="1070" t="s">
        <v>1786</v>
      </c>
      <c r="D11" s="7" t="s">
        <v>1824</v>
      </c>
      <c r="E11" s="8">
        <v>1</v>
      </c>
      <c r="F11" s="1092"/>
      <c r="G11" s="745">
        <f>E11*F11</f>
        <v>0</v>
      </c>
      <c r="H11" s="8"/>
      <c r="I11" s="9"/>
      <c r="J11" s="959" t="str">
        <f t="shared" si="0"/>
        <v>CHYBNÁ CENA</v>
      </c>
    </row>
    <row r="12" spans="1:10" s="214" customFormat="1" ht="24.95" customHeight="1">
      <c r="A12" s="212"/>
      <c r="B12" s="1071" t="s">
        <v>4530</v>
      </c>
      <c r="C12" s="1404" t="s">
        <v>1787</v>
      </c>
      <c r="D12" s="1405"/>
      <c r="E12" s="1405"/>
      <c r="F12" s="1405"/>
      <c r="G12" s="1405"/>
      <c r="H12" s="1405"/>
      <c r="I12" s="1406"/>
      <c r="J12" s="959" t="str">
        <f t="shared" si="0"/>
        <v/>
      </c>
    </row>
    <row r="13" spans="1:10" s="214" customFormat="1" ht="24.95" customHeight="1">
      <c r="A13" s="6">
        <v>4</v>
      </c>
      <c r="B13" s="7" t="s">
        <v>1788</v>
      </c>
      <c r="C13" s="1070" t="s">
        <v>1789</v>
      </c>
      <c r="D13" s="7" t="s">
        <v>1824</v>
      </c>
      <c r="E13" s="8">
        <v>1</v>
      </c>
      <c r="F13" s="1092"/>
      <c r="G13" s="745">
        <f>E13*F13</f>
        <v>0</v>
      </c>
      <c r="H13" s="8"/>
      <c r="I13" s="9"/>
      <c r="J13" s="959" t="str">
        <f t="shared" si="0"/>
        <v>CHYBNÁ CENA</v>
      </c>
    </row>
    <row r="14" spans="1:10" s="214" customFormat="1" ht="24.95" customHeight="1">
      <c r="A14" s="212"/>
      <c r="B14" s="1071" t="s">
        <v>4530</v>
      </c>
      <c r="C14" s="1404" t="s">
        <v>2652</v>
      </c>
      <c r="D14" s="1405"/>
      <c r="E14" s="1405"/>
      <c r="F14" s="1405"/>
      <c r="G14" s="1405"/>
      <c r="H14" s="1405"/>
      <c r="I14" s="1406"/>
      <c r="J14" s="959" t="str">
        <f t="shared" si="0"/>
        <v/>
      </c>
    </row>
    <row r="15" spans="1:10" s="214" customFormat="1" ht="24.95" customHeight="1">
      <c r="A15" s="6">
        <v>5</v>
      </c>
      <c r="B15" s="7" t="s">
        <v>1790</v>
      </c>
      <c r="C15" s="1070" t="s">
        <v>1791</v>
      </c>
      <c r="D15" s="7" t="s">
        <v>1824</v>
      </c>
      <c r="E15" s="8">
        <v>1</v>
      </c>
      <c r="F15" s="1092"/>
      <c r="G15" s="745">
        <f>E15*F15</f>
        <v>0</v>
      </c>
      <c r="H15" s="8"/>
      <c r="I15" s="9"/>
      <c r="J15" s="959" t="str">
        <f t="shared" si="0"/>
        <v>CHYBNÁ CENA</v>
      </c>
    </row>
    <row r="16" spans="1:10" s="214" customFormat="1" ht="24.95" customHeight="1">
      <c r="A16" s="212"/>
      <c r="B16" s="1071" t="s">
        <v>4530</v>
      </c>
      <c r="C16" s="1404" t="s">
        <v>1792</v>
      </c>
      <c r="D16" s="1405"/>
      <c r="E16" s="1405"/>
      <c r="F16" s="1405"/>
      <c r="G16" s="1405"/>
      <c r="H16" s="1405"/>
      <c r="I16" s="1406"/>
      <c r="J16" s="959" t="str">
        <f t="shared" si="0"/>
        <v/>
      </c>
    </row>
    <row r="17" spans="1:10" s="214" customFormat="1" ht="24.95" customHeight="1">
      <c r="A17" s="6">
        <v>6</v>
      </c>
      <c r="B17" s="7" t="s">
        <v>1793</v>
      </c>
      <c r="C17" s="1070" t="s">
        <v>1794</v>
      </c>
      <c r="D17" s="7" t="s">
        <v>1824</v>
      </c>
      <c r="E17" s="8">
        <v>1</v>
      </c>
      <c r="F17" s="1092"/>
      <c r="G17" s="745">
        <f>E17*F17</f>
        <v>0</v>
      </c>
      <c r="H17" s="8"/>
      <c r="I17" s="9"/>
      <c r="J17" s="959" t="str">
        <f t="shared" si="0"/>
        <v>CHYBNÁ CENA</v>
      </c>
    </row>
    <row r="18" spans="1:10" s="214" customFormat="1" ht="24.95" customHeight="1">
      <c r="A18" s="212"/>
      <c r="B18" s="1071" t="s">
        <v>4530</v>
      </c>
      <c r="C18" s="1404" t="s">
        <v>3411</v>
      </c>
      <c r="D18" s="1405"/>
      <c r="E18" s="1405"/>
      <c r="F18" s="1405"/>
      <c r="G18" s="1405"/>
      <c r="H18" s="1405"/>
      <c r="I18" s="1406"/>
      <c r="J18" s="959" t="str">
        <f t="shared" si="0"/>
        <v/>
      </c>
    </row>
    <row r="19" spans="1:10" s="214" customFormat="1" ht="24.95" customHeight="1">
      <c r="A19" s="6">
        <v>7</v>
      </c>
      <c r="B19" s="7" t="s">
        <v>4465</v>
      </c>
      <c r="C19" s="1070" t="s">
        <v>4466</v>
      </c>
      <c r="D19" s="7" t="s">
        <v>1824</v>
      </c>
      <c r="E19" s="8">
        <v>1</v>
      </c>
      <c r="F19" s="1092"/>
      <c r="G19" s="745">
        <f>E19*F19</f>
        <v>0</v>
      </c>
      <c r="H19" s="8"/>
      <c r="I19" s="9"/>
      <c r="J19" s="959" t="str">
        <f t="shared" si="0"/>
        <v>CHYBNÁ CENA</v>
      </c>
    </row>
    <row r="20" spans="1:10" s="214" customFormat="1" ht="24.95" customHeight="1">
      <c r="A20" s="212"/>
      <c r="B20" s="1071" t="s">
        <v>4530</v>
      </c>
      <c r="C20" s="1404" t="s">
        <v>4467</v>
      </c>
      <c r="D20" s="1405"/>
      <c r="E20" s="1405"/>
      <c r="F20" s="1405"/>
      <c r="G20" s="1405"/>
      <c r="H20" s="1405"/>
      <c r="I20" s="1406"/>
      <c r="J20" s="959" t="str">
        <f t="shared" si="0"/>
        <v/>
      </c>
    </row>
    <row r="21" spans="1:10" s="214" customFormat="1" ht="24.95" customHeight="1">
      <c r="A21" s="6">
        <v>8</v>
      </c>
      <c r="B21" s="7" t="s">
        <v>3417</v>
      </c>
      <c r="C21" s="1070" t="s">
        <v>3418</v>
      </c>
      <c r="D21" s="7" t="s">
        <v>1824</v>
      </c>
      <c r="E21" s="8">
        <v>1</v>
      </c>
      <c r="F21" s="1092"/>
      <c r="G21" s="745">
        <f>E21*F21</f>
        <v>0</v>
      </c>
      <c r="H21" s="8"/>
      <c r="I21" s="9"/>
      <c r="J21" s="959" t="str">
        <f t="shared" si="0"/>
        <v>CHYBNÁ CENA</v>
      </c>
    </row>
    <row r="22" spans="1:10" s="214" customFormat="1" ht="24.95" customHeight="1">
      <c r="A22" s="212"/>
      <c r="B22" s="1071"/>
      <c r="C22" s="1425" t="s">
        <v>3419</v>
      </c>
      <c r="D22" s="1426"/>
      <c r="E22" s="1426"/>
      <c r="F22" s="1426"/>
      <c r="G22" s="1426"/>
      <c r="H22" s="1426"/>
      <c r="I22" s="1427"/>
      <c r="J22" s="959" t="str">
        <f t="shared" si="0"/>
        <v/>
      </c>
    </row>
    <row r="23" spans="1:10" s="214" customFormat="1" ht="24.95" customHeight="1">
      <c r="A23" s="6">
        <v>9</v>
      </c>
      <c r="B23" s="7" t="s">
        <v>3420</v>
      </c>
      <c r="C23" s="913" t="s">
        <v>3422</v>
      </c>
      <c r="D23" s="1252" t="s">
        <v>1824</v>
      </c>
      <c r="E23" s="792">
        <v>1</v>
      </c>
      <c r="F23" s="1253"/>
      <c r="G23" s="1254">
        <f>E23*F23</f>
        <v>0</v>
      </c>
      <c r="H23" s="792"/>
      <c r="I23" s="1255"/>
      <c r="J23" s="959" t="str">
        <f t="shared" si="0"/>
        <v>CHYBNÁ CENA</v>
      </c>
    </row>
    <row r="24" spans="1:10" s="214" customFormat="1" ht="24.95" customHeight="1">
      <c r="A24" s="212"/>
      <c r="B24" s="213"/>
      <c r="C24" s="1425" t="s">
        <v>3423</v>
      </c>
      <c r="D24" s="1426"/>
      <c r="E24" s="1426"/>
      <c r="F24" s="1426"/>
      <c r="G24" s="1426"/>
      <c r="H24" s="1426"/>
      <c r="I24" s="1427"/>
      <c r="J24" s="959" t="str">
        <f t="shared" si="0"/>
        <v/>
      </c>
    </row>
    <row r="25" spans="1:10" s="214" customFormat="1" ht="24.95" customHeight="1">
      <c r="A25" s="6">
        <v>10</v>
      </c>
      <c r="B25" s="7" t="s">
        <v>3421</v>
      </c>
      <c r="C25" s="913" t="s">
        <v>4468</v>
      </c>
      <c r="D25" s="1252" t="s">
        <v>1824</v>
      </c>
      <c r="E25" s="792">
        <v>1</v>
      </c>
      <c r="F25" s="1253"/>
      <c r="G25" s="1254">
        <f>E25*F25</f>
        <v>0</v>
      </c>
      <c r="H25" s="792"/>
      <c r="I25" s="1255"/>
      <c r="J25" s="959" t="str">
        <f t="shared" si="0"/>
        <v>CHYBNÁ CENA</v>
      </c>
    </row>
    <row r="26" spans="1:10" s="214" customFormat="1" ht="24.95" customHeight="1" thickBot="1">
      <c r="A26" s="212"/>
      <c r="B26" s="1071"/>
      <c r="C26" s="1404" t="s">
        <v>4469</v>
      </c>
      <c r="D26" s="1405"/>
      <c r="E26" s="1405"/>
      <c r="F26" s="1405"/>
      <c r="G26" s="1405"/>
      <c r="H26" s="1405"/>
      <c r="I26" s="1406"/>
      <c r="J26" s="959" t="str">
        <f t="shared" si="0"/>
        <v/>
      </c>
    </row>
    <row r="27" spans="1:10" s="211" customFormat="1" ht="14.1" customHeight="1" thickBot="1">
      <c r="A27" s="207" t="s">
        <v>1779</v>
      </c>
      <c r="B27" s="208" t="s">
        <v>1795</v>
      </c>
      <c r="C27" s="209" t="s">
        <v>1796</v>
      </c>
      <c r="D27" s="208"/>
      <c r="E27" s="209"/>
      <c r="F27" s="209"/>
      <c r="G27" s="711">
        <f>SUM(G28:G53)</f>
        <v>0</v>
      </c>
      <c r="H27" s="209"/>
      <c r="I27" s="210"/>
      <c r="J27" s="959" t="str">
        <f t="shared" si="0"/>
        <v/>
      </c>
    </row>
    <row r="28" spans="1:10" s="214" customFormat="1" ht="24.95" customHeight="1">
      <c r="A28" s="6">
        <v>1</v>
      </c>
      <c r="B28" s="7" t="s">
        <v>4470</v>
      </c>
      <c r="C28" s="1070" t="s">
        <v>4471</v>
      </c>
      <c r="D28" s="7" t="s">
        <v>1824</v>
      </c>
      <c r="E28" s="8">
        <v>1</v>
      </c>
      <c r="F28" s="1092"/>
      <c r="G28" s="745">
        <f>E28*F28</f>
        <v>0</v>
      </c>
      <c r="H28" s="8"/>
      <c r="I28" s="9"/>
      <c r="J28" s="959" t="str">
        <f t="shared" si="0"/>
        <v>CHYBNÁ CENA</v>
      </c>
    </row>
    <row r="29" spans="1:10" ht="24.95" customHeight="1">
      <c r="A29" s="6"/>
      <c r="B29" s="1071" t="s">
        <v>4530</v>
      </c>
      <c r="C29" s="1404" t="s">
        <v>4472</v>
      </c>
      <c r="D29" s="1405"/>
      <c r="E29" s="1405"/>
      <c r="F29" s="1405"/>
      <c r="G29" s="1405"/>
      <c r="H29" s="1405"/>
      <c r="I29" s="1406"/>
      <c r="J29" s="959" t="str">
        <f t="shared" si="0"/>
        <v/>
      </c>
    </row>
    <row r="30" spans="1:10" s="214" customFormat="1" ht="24.95" customHeight="1">
      <c r="A30" s="6">
        <v>2</v>
      </c>
      <c r="B30" s="7" t="s">
        <v>4476</v>
      </c>
      <c r="C30" s="1070" t="s">
        <v>4712</v>
      </c>
      <c r="D30" s="7" t="s">
        <v>1824</v>
      </c>
      <c r="E30" s="8">
        <v>1</v>
      </c>
      <c r="F30" s="1092"/>
      <c r="G30" s="745">
        <f>E30*F30</f>
        <v>0</v>
      </c>
      <c r="H30" s="8"/>
      <c r="I30" s="9"/>
      <c r="J30" s="959" t="str">
        <f t="shared" si="0"/>
        <v>CHYBNÁ CENA</v>
      </c>
    </row>
    <row r="31" spans="1:10" s="214" customFormat="1" ht="24.95" customHeight="1">
      <c r="A31" s="212"/>
      <c r="B31" s="1071" t="s">
        <v>4530</v>
      </c>
      <c r="C31" s="1404" t="s">
        <v>4713</v>
      </c>
      <c r="D31" s="1405"/>
      <c r="E31" s="1405"/>
      <c r="F31" s="1405"/>
      <c r="G31" s="1405"/>
      <c r="H31" s="1405"/>
      <c r="I31" s="1406"/>
      <c r="J31" s="959" t="str">
        <f t="shared" si="0"/>
        <v/>
      </c>
    </row>
    <row r="32" spans="1:10" s="214" customFormat="1" ht="24.95" customHeight="1">
      <c r="A32" s="6">
        <v>3</v>
      </c>
      <c r="B32" s="7" t="s">
        <v>1857</v>
      </c>
      <c r="C32" s="1070" t="s">
        <v>1858</v>
      </c>
      <c r="D32" s="7" t="s">
        <v>1824</v>
      </c>
      <c r="E32" s="8">
        <v>1</v>
      </c>
      <c r="F32" s="1092"/>
      <c r="G32" s="745">
        <f>E32*F32</f>
        <v>0</v>
      </c>
      <c r="H32" s="8"/>
      <c r="I32" s="9"/>
      <c r="J32" s="959" t="str">
        <f t="shared" si="0"/>
        <v>CHYBNÁ CENA</v>
      </c>
    </row>
    <row r="33" spans="1:10" s="214" customFormat="1" ht="24.95" customHeight="1">
      <c r="A33" s="212"/>
      <c r="B33" s="1071" t="s">
        <v>4530</v>
      </c>
      <c r="C33" s="1404" t="s">
        <v>1859</v>
      </c>
      <c r="D33" s="1405"/>
      <c r="E33" s="1405"/>
      <c r="F33" s="1405"/>
      <c r="G33" s="1405"/>
      <c r="H33" s="1405"/>
      <c r="I33" s="1406"/>
      <c r="J33" s="959" t="str">
        <f t="shared" si="0"/>
        <v/>
      </c>
    </row>
    <row r="34" spans="1:10" s="214" customFormat="1" ht="24.95" customHeight="1">
      <c r="A34" s="6">
        <v>4</v>
      </c>
      <c r="B34" s="7" t="s">
        <v>4717</v>
      </c>
      <c r="C34" s="1070" t="s">
        <v>4718</v>
      </c>
      <c r="D34" s="7" t="s">
        <v>1824</v>
      </c>
      <c r="E34" s="8">
        <v>1</v>
      </c>
      <c r="F34" s="1092"/>
      <c r="G34" s="745">
        <f>E34*F34</f>
        <v>0</v>
      </c>
      <c r="H34" s="8"/>
      <c r="I34" s="9"/>
      <c r="J34" s="959" t="str">
        <f t="shared" si="0"/>
        <v>CHYBNÁ CENA</v>
      </c>
    </row>
    <row r="35" spans="1:10" s="214" customFormat="1" ht="24.95" customHeight="1">
      <c r="A35" s="212"/>
      <c r="B35" s="1071" t="s">
        <v>4530</v>
      </c>
      <c r="C35" s="1404" t="s">
        <v>4721</v>
      </c>
      <c r="D35" s="1405"/>
      <c r="E35" s="1405"/>
      <c r="F35" s="1405"/>
      <c r="G35" s="1405"/>
      <c r="H35" s="1405"/>
      <c r="I35" s="1406"/>
      <c r="J35" s="959" t="str">
        <f t="shared" si="0"/>
        <v/>
      </c>
    </row>
    <row r="36" spans="1:10" s="214" customFormat="1" ht="24.95" customHeight="1">
      <c r="A36" s="6">
        <v>5</v>
      </c>
      <c r="B36" s="7" t="s">
        <v>4719</v>
      </c>
      <c r="C36" s="1070" t="s">
        <v>4720</v>
      </c>
      <c r="D36" s="7" t="s">
        <v>1824</v>
      </c>
      <c r="E36" s="8">
        <v>1</v>
      </c>
      <c r="F36" s="1092"/>
      <c r="G36" s="745">
        <f>E36*F36</f>
        <v>0</v>
      </c>
      <c r="H36" s="8"/>
      <c r="I36" s="9"/>
      <c r="J36" s="959" t="str">
        <f t="shared" si="0"/>
        <v>CHYBNÁ CENA</v>
      </c>
    </row>
    <row r="37" spans="1:10" s="214" customFormat="1" ht="24.95" customHeight="1">
      <c r="A37" s="212"/>
      <c r="B37" s="1071" t="s">
        <v>4530</v>
      </c>
      <c r="C37" s="1404" t="s">
        <v>4722</v>
      </c>
      <c r="D37" s="1405"/>
      <c r="E37" s="1405"/>
      <c r="F37" s="1405"/>
      <c r="G37" s="1405"/>
      <c r="H37" s="1405"/>
      <c r="I37" s="1406"/>
      <c r="J37" s="959" t="str">
        <f t="shared" si="0"/>
        <v/>
      </c>
    </row>
    <row r="38" spans="1:10" s="214" customFormat="1" ht="24.95" customHeight="1">
      <c r="A38" s="6">
        <v>6</v>
      </c>
      <c r="B38" s="7" t="s">
        <v>4723</v>
      </c>
      <c r="C38" s="1070" t="s">
        <v>1860</v>
      </c>
      <c r="D38" s="7" t="s">
        <v>1824</v>
      </c>
      <c r="E38" s="8">
        <v>1</v>
      </c>
      <c r="F38" s="1092"/>
      <c r="G38" s="745">
        <f>E38*F38</f>
        <v>0</v>
      </c>
      <c r="H38" s="8"/>
      <c r="I38" s="9"/>
      <c r="J38" s="959" t="str">
        <f aca="true" t="shared" si="1" ref="J38:J54">IF((ISBLANK(D38)),"",IF(G38&lt;=0,"CHYBNÁ CENA",""))</f>
        <v>CHYBNÁ CENA</v>
      </c>
    </row>
    <row r="39" spans="1:10" s="214" customFormat="1" ht="24.95" customHeight="1">
      <c r="A39" s="212"/>
      <c r="B39" s="1071" t="s">
        <v>4530</v>
      </c>
      <c r="C39" s="1404" t="s">
        <v>3407</v>
      </c>
      <c r="D39" s="1405"/>
      <c r="E39" s="1405"/>
      <c r="F39" s="1405"/>
      <c r="G39" s="1405"/>
      <c r="H39" s="1405"/>
      <c r="I39" s="1406"/>
      <c r="J39" s="959" t="str">
        <f t="shared" si="1"/>
        <v/>
      </c>
    </row>
    <row r="40" spans="1:10" s="214" customFormat="1" ht="24.95" customHeight="1">
      <c r="A40" s="6">
        <v>7</v>
      </c>
      <c r="B40" s="7" t="s">
        <v>3408</v>
      </c>
      <c r="C40" s="1070" t="s">
        <v>3409</v>
      </c>
      <c r="D40" s="7" t="s">
        <v>1824</v>
      </c>
      <c r="E40" s="8">
        <v>1</v>
      </c>
      <c r="F40" s="1092"/>
      <c r="G40" s="745">
        <f>E40*F40</f>
        <v>0</v>
      </c>
      <c r="H40" s="8"/>
      <c r="I40" s="9"/>
      <c r="J40" s="959" t="str">
        <f t="shared" si="1"/>
        <v>CHYBNÁ CENA</v>
      </c>
    </row>
    <row r="41" spans="1:10" s="214" customFormat="1" ht="24.95" customHeight="1">
      <c r="A41" s="212"/>
      <c r="B41" s="1071" t="s">
        <v>4530</v>
      </c>
      <c r="C41" s="1404" t="s">
        <v>3410</v>
      </c>
      <c r="D41" s="1405"/>
      <c r="E41" s="1405"/>
      <c r="F41" s="1405"/>
      <c r="G41" s="1405"/>
      <c r="H41" s="1405"/>
      <c r="I41" s="1406"/>
      <c r="J41" s="959" t="str">
        <f t="shared" si="1"/>
        <v/>
      </c>
    </row>
    <row r="42" spans="1:10" s="214" customFormat="1" ht="24.95" customHeight="1">
      <c r="A42" s="6">
        <v>8</v>
      </c>
      <c r="B42" s="7" t="s">
        <v>3412</v>
      </c>
      <c r="C42" s="1070" t="s">
        <v>849</v>
      </c>
      <c r="D42" s="7" t="s">
        <v>1824</v>
      </c>
      <c r="E42" s="8">
        <v>1</v>
      </c>
      <c r="F42" s="1092"/>
      <c r="G42" s="745">
        <f>E42*F42</f>
        <v>0</v>
      </c>
      <c r="H42" s="8"/>
      <c r="I42" s="9"/>
      <c r="J42" s="959" t="str">
        <f t="shared" si="1"/>
        <v>CHYBNÁ CENA</v>
      </c>
    </row>
    <row r="43" spans="1:10" s="214" customFormat="1" ht="24.95" customHeight="1">
      <c r="A43" s="212"/>
      <c r="B43" s="1071" t="s">
        <v>4530</v>
      </c>
      <c r="C43" s="1404" t="s">
        <v>3413</v>
      </c>
      <c r="D43" s="1405"/>
      <c r="E43" s="1405"/>
      <c r="F43" s="1405"/>
      <c r="G43" s="1405"/>
      <c r="H43" s="1405"/>
      <c r="I43" s="1406"/>
      <c r="J43" s="959" t="str">
        <f t="shared" si="1"/>
        <v/>
      </c>
    </row>
    <row r="44" spans="1:10" s="214" customFormat="1" ht="24.95" customHeight="1">
      <c r="A44" s="6">
        <v>9</v>
      </c>
      <c r="B44" s="7" t="s">
        <v>1861</v>
      </c>
      <c r="C44" s="1070" t="s">
        <v>1862</v>
      </c>
      <c r="D44" s="7" t="s">
        <v>1824</v>
      </c>
      <c r="E44" s="8">
        <v>1</v>
      </c>
      <c r="F44" s="1092"/>
      <c r="G44" s="745">
        <f>E44*F44</f>
        <v>0</v>
      </c>
      <c r="H44" s="8"/>
      <c r="I44" s="9"/>
      <c r="J44" s="959" t="str">
        <f t="shared" si="1"/>
        <v>CHYBNÁ CENA</v>
      </c>
    </row>
    <row r="45" spans="1:10" s="214" customFormat="1" ht="24.95" customHeight="1">
      <c r="A45" s="212"/>
      <c r="B45" s="1071" t="s">
        <v>4530</v>
      </c>
      <c r="C45" s="1404" t="s">
        <v>3611</v>
      </c>
      <c r="D45" s="1405"/>
      <c r="E45" s="1405"/>
      <c r="F45" s="1405"/>
      <c r="G45" s="1405"/>
      <c r="H45" s="1405"/>
      <c r="I45" s="1406"/>
      <c r="J45" s="959" t="str">
        <f t="shared" si="1"/>
        <v/>
      </c>
    </row>
    <row r="46" spans="1:10" s="214" customFormat="1" ht="24.95" customHeight="1">
      <c r="A46" s="6">
        <v>10</v>
      </c>
      <c r="B46" s="7" t="s">
        <v>3414</v>
      </c>
      <c r="C46" s="1070" t="s">
        <v>3415</v>
      </c>
      <c r="D46" s="7" t="s">
        <v>1824</v>
      </c>
      <c r="E46" s="8">
        <v>1</v>
      </c>
      <c r="F46" s="1092"/>
      <c r="G46" s="745">
        <f>E46*F46</f>
        <v>0</v>
      </c>
      <c r="H46" s="8"/>
      <c r="I46" s="9"/>
      <c r="J46" s="959" t="str">
        <f t="shared" si="1"/>
        <v>CHYBNÁ CENA</v>
      </c>
    </row>
    <row r="47" spans="1:10" s="214" customFormat="1" ht="24.95" customHeight="1">
      <c r="A47" s="212"/>
      <c r="B47" s="1071" t="s">
        <v>4530</v>
      </c>
      <c r="C47" s="1404" t="s">
        <v>3416</v>
      </c>
      <c r="D47" s="1405"/>
      <c r="E47" s="1405"/>
      <c r="F47" s="1405"/>
      <c r="G47" s="1405"/>
      <c r="H47" s="1405"/>
      <c r="I47" s="1406"/>
      <c r="J47" s="959" t="str">
        <f t="shared" si="1"/>
        <v/>
      </c>
    </row>
    <row r="48" spans="1:10" s="214" customFormat="1" ht="24.95" customHeight="1">
      <c r="A48" s="6">
        <v>11</v>
      </c>
      <c r="B48" s="7" t="s">
        <v>1971</v>
      </c>
      <c r="C48" s="1070" t="s">
        <v>1972</v>
      </c>
      <c r="D48" s="7" t="s">
        <v>1824</v>
      </c>
      <c r="E48" s="8">
        <v>1</v>
      </c>
      <c r="F48" s="1092"/>
      <c r="G48" s="745">
        <f>E48*F48</f>
        <v>0</v>
      </c>
      <c r="H48" s="8"/>
      <c r="I48" s="9"/>
      <c r="J48" s="959" t="str">
        <f t="shared" si="1"/>
        <v>CHYBNÁ CENA</v>
      </c>
    </row>
    <row r="49" spans="1:10" s="214" customFormat="1" ht="24.95" customHeight="1">
      <c r="A49" s="212"/>
      <c r="B49" s="1071" t="s">
        <v>4530</v>
      </c>
      <c r="C49" s="1404" t="s">
        <v>3425</v>
      </c>
      <c r="D49" s="1405"/>
      <c r="E49" s="1405"/>
      <c r="F49" s="1405"/>
      <c r="G49" s="1405"/>
      <c r="H49" s="1405"/>
      <c r="I49" s="1406"/>
      <c r="J49" s="959" t="str">
        <f t="shared" si="1"/>
        <v/>
      </c>
    </row>
    <row r="50" spans="1:10" s="214" customFormat="1" ht="24.95" customHeight="1">
      <c r="A50" s="6">
        <v>12</v>
      </c>
      <c r="B50" s="7" t="s">
        <v>3424</v>
      </c>
      <c r="C50" s="1070" t="s">
        <v>3427</v>
      </c>
      <c r="D50" s="7" t="s">
        <v>1824</v>
      </c>
      <c r="E50" s="8">
        <v>1</v>
      </c>
      <c r="F50" s="1092"/>
      <c r="G50" s="745">
        <f>E50*F50</f>
        <v>0</v>
      </c>
      <c r="H50" s="8"/>
      <c r="I50" s="9"/>
      <c r="J50" s="959" t="str">
        <f t="shared" si="1"/>
        <v>CHYBNÁ CENA</v>
      </c>
    </row>
    <row r="51" spans="1:10" s="214" customFormat="1" ht="24.95" customHeight="1">
      <c r="A51" s="212"/>
      <c r="B51" s="1071" t="s">
        <v>4530</v>
      </c>
      <c r="C51" s="1404" t="s">
        <v>3426</v>
      </c>
      <c r="D51" s="1405"/>
      <c r="E51" s="1405"/>
      <c r="F51" s="1405"/>
      <c r="G51" s="1405"/>
      <c r="H51" s="1405"/>
      <c r="I51" s="1406"/>
      <c r="J51" s="959" t="str">
        <f t="shared" si="1"/>
        <v/>
      </c>
    </row>
    <row r="52" spans="1:10" s="214" customFormat="1" ht="24.95" customHeight="1">
      <c r="A52" s="6">
        <v>13</v>
      </c>
      <c r="B52" s="7" t="s">
        <v>4475</v>
      </c>
      <c r="C52" s="1070" t="s">
        <v>4473</v>
      </c>
      <c r="D52" s="7" t="s">
        <v>1824</v>
      </c>
      <c r="E52" s="8">
        <v>1</v>
      </c>
      <c r="F52" s="1092"/>
      <c r="G52" s="745">
        <f>E52*F52</f>
        <v>0</v>
      </c>
      <c r="H52" s="8"/>
      <c r="I52" s="9"/>
      <c r="J52" s="959" t="str">
        <f t="shared" si="1"/>
        <v>CHYBNÁ CENA</v>
      </c>
    </row>
    <row r="53" spans="1:10" s="214" customFormat="1" ht="24.95" customHeight="1" thickBot="1">
      <c r="A53" s="212"/>
      <c r="B53" s="213"/>
      <c r="C53" s="1404" t="s">
        <v>4474</v>
      </c>
      <c r="D53" s="1405"/>
      <c r="E53" s="1405"/>
      <c r="F53" s="1405"/>
      <c r="G53" s="1405"/>
      <c r="H53" s="1405"/>
      <c r="I53" s="1406"/>
      <c r="J53" s="959" t="str">
        <f t="shared" si="1"/>
        <v/>
      </c>
    </row>
    <row r="54" spans="1:10" s="211" customFormat="1" ht="14.1" customHeight="1" thickBot="1">
      <c r="A54" s="216"/>
      <c r="B54" s="217"/>
      <c r="C54" s="218" t="s">
        <v>1830</v>
      </c>
      <c r="D54" s="217"/>
      <c r="E54" s="218"/>
      <c r="F54" s="218"/>
      <c r="G54" s="711">
        <f>G6+G27</f>
        <v>0</v>
      </c>
      <c r="H54" s="218"/>
      <c r="I54" s="219"/>
      <c r="J54" s="959" t="str">
        <f t="shared" si="1"/>
        <v/>
      </c>
    </row>
    <row r="55" spans="1:9" ht="14.1" customHeight="1" thickBot="1">
      <c r="A55" s="1401" t="s">
        <v>4769</v>
      </c>
      <c r="B55" s="1402"/>
      <c r="C55" s="1402"/>
      <c r="D55" s="1402"/>
      <c r="E55" s="1402"/>
      <c r="F55" s="1402"/>
      <c r="G55" s="1402"/>
      <c r="H55" s="1402"/>
      <c r="I55" s="1403"/>
    </row>
    <row r="58" spans="6:7" ht="14.1" customHeight="1">
      <c r="F58" s="960" t="s">
        <v>4265</v>
      </c>
      <c r="G58" s="961">
        <f>COUNTIF(G6:G53,"&lt;=0")</f>
        <v>25</v>
      </c>
    </row>
  </sheetData>
  <sheetProtection algorithmName="SHA-512" hashValue="wfboa/3vgaBbHe05FnOlmKZBVsVmvzxRsJlrwHBXKauug6ECOTKR490vcRJXmMu+/dJbAGEzU4N8yjjke78kaA==" saltValue="rzpdSYp8C5vdLJftaqzG3w==" spinCount="100000" sheet="1" objects="1" scenarios="1" selectLockedCells="1"/>
  <mergeCells count="36">
    <mergeCell ref="A1:B1"/>
    <mergeCell ref="C1:I1"/>
    <mergeCell ref="A2:B2"/>
    <mergeCell ref="C2:F2"/>
    <mergeCell ref="C33:I33"/>
    <mergeCell ref="C31:I31"/>
    <mergeCell ref="C26:I26"/>
    <mergeCell ref="C29:I29"/>
    <mergeCell ref="C22:I22"/>
    <mergeCell ref="C24:I24"/>
    <mergeCell ref="C14:I14"/>
    <mergeCell ref="C16:I16"/>
    <mergeCell ref="C18:I18"/>
    <mergeCell ref="C12:I12"/>
    <mergeCell ref="E4:E5"/>
    <mergeCell ref="A3:I3"/>
    <mergeCell ref="A4:A5"/>
    <mergeCell ref="C4:C5"/>
    <mergeCell ref="D4:D5"/>
    <mergeCell ref="F4:G4"/>
    <mergeCell ref="C37:I37"/>
    <mergeCell ref="C39:I39"/>
    <mergeCell ref="C43:I43"/>
    <mergeCell ref="C35:I35"/>
    <mergeCell ref="C20:I20"/>
    <mergeCell ref="I4:I5"/>
    <mergeCell ref="H4:H5"/>
    <mergeCell ref="C8:I8"/>
    <mergeCell ref="C10:I10"/>
    <mergeCell ref="A55:I55"/>
    <mergeCell ref="C53:I53"/>
    <mergeCell ref="C51:I51"/>
    <mergeCell ref="C41:I41"/>
    <mergeCell ref="C45:I45"/>
    <mergeCell ref="C49:I49"/>
    <mergeCell ref="C47:I47"/>
  </mergeCells>
  <printOptions gridLines="1"/>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28"/>
  <sheetViews>
    <sheetView tabSelected="1" zoomScale="90" zoomScaleNormal="90" workbookViewId="0" topLeftCell="A923">
      <selection activeCell="F926" sqref="F926"/>
    </sheetView>
  </sheetViews>
  <sheetFormatPr defaultColWidth="9.00390625" defaultRowHeight="12.75"/>
  <cols>
    <col min="1" max="1" width="9.375" style="0" customWidth="1"/>
    <col min="2" max="2" width="19.00390625" style="0" customWidth="1"/>
    <col min="3" max="3" width="41.00390625" style="0" customWidth="1"/>
    <col min="4" max="4" width="9.625" style="0" customWidth="1"/>
    <col min="5" max="5" width="16.625" style="0" customWidth="1"/>
    <col min="6" max="6" width="17.75390625" style="0" customWidth="1"/>
    <col min="7" max="7" width="19.875" style="0" customWidth="1"/>
    <col min="8" max="8" width="23.125" style="0" customWidth="1"/>
    <col min="9" max="9" width="25.25390625" style="0" customWidth="1"/>
    <col min="10" max="10" width="22.375" style="962" customWidth="1"/>
  </cols>
  <sheetData>
    <row r="1" spans="1:9" ht="31.5" customHeight="1" thickBot="1">
      <c r="A1" s="1418" t="s">
        <v>3095</v>
      </c>
      <c r="B1" s="1419"/>
      <c r="C1" s="1420" t="s">
        <v>3487</v>
      </c>
      <c r="D1" s="1421"/>
      <c r="E1" s="1421"/>
      <c r="F1" s="1421"/>
      <c r="G1" s="1422"/>
      <c r="H1" s="1422"/>
      <c r="I1" s="1422"/>
    </row>
    <row r="2" spans="1:9" ht="30" customHeight="1" thickBot="1">
      <c r="A2" s="1423" t="s">
        <v>3096</v>
      </c>
      <c r="B2" s="1424"/>
      <c r="C2" s="1420" t="s">
        <v>1677</v>
      </c>
      <c r="D2" s="1421"/>
      <c r="E2" s="1421"/>
      <c r="F2" s="1421"/>
      <c r="G2" s="2" t="s">
        <v>3098</v>
      </c>
      <c r="H2" s="900"/>
      <c r="I2" s="3" t="s">
        <v>1678</v>
      </c>
    </row>
    <row r="3" spans="1:9" ht="16.5" customHeight="1" thickBot="1">
      <c r="A3" s="1428" t="s">
        <v>3099</v>
      </c>
      <c r="B3" s="1421"/>
      <c r="C3" s="1421"/>
      <c r="D3" s="1421"/>
      <c r="E3" s="1421"/>
      <c r="F3" s="1421"/>
      <c r="G3" s="1421"/>
      <c r="H3" s="1421"/>
      <c r="I3" s="1429"/>
    </row>
    <row r="4" spans="1:9" ht="25.5" customHeight="1">
      <c r="A4" s="1411" t="s">
        <v>3100</v>
      </c>
      <c r="B4" s="206" t="s">
        <v>3101</v>
      </c>
      <c r="C4" s="1413" t="s">
        <v>3102</v>
      </c>
      <c r="D4" s="1409" t="s">
        <v>3103</v>
      </c>
      <c r="E4" s="1409" t="s">
        <v>3104</v>
      </c>
      <c r="F4" s="1416" t="s">
        <v>3105</v>
      </c>
      <c r="G4" s="1417"/>
      <c r="H4" s="1409" t="s">
        <v>2634</v>
      </c>
      <c r="I4" s="1407" t="s">
        <v>3106</v>
      </c>
    </row>
    <row r="5" spans="1:10" ht="29.85" customHeight="1" thickBot="1">
      <c r="A5" s="1412"/>
      <c r="B5" s="4" t="s">
        <v>3107</v>
      </c>
      <c r="C5" s="1414"/>
      <c r="D5" s="1415"/>
      <c r="E5" s="1415"/>
      <c r="F5" s="5" t="s">
        <v>3108</v>
      </c>
      <c r="G5" s="712" t="s">
        <v>411</v>
      </c>
      <c r="H5" s="1410"/>
      <c r="I5" s="1408"/>
      <c r="J5" s="962" t="s">
        <v>4154</v>
      </c>
    </row>
    <row r="6" spans="1:9" ht="12.75">
      <c r="A6" s="690"/>
      <c r="B6" s="691"/>
      <c r="C6" s="692"/>
      <c r="D6" s="691"/>
      <c r="E6" s="699"/>
      <c r="F6" s="990"/>
      <c r="G6" s="354"/>
      <c r="H6" s="692"/>
      <c r="I6" s="691"/>
    </row>
    <row r="7" spans="1:10" s="334" customFormat="1" ht="12.75">
      <c r="A7" s="693" t="s">
        <v>1779</v>
      </c>
      <c r="B7" s="694" t="s">
        <v>3801</v>
      </c>
      <c r="C7" s="700" t="s">
        <v>3802</v>
      </c>
      <c r="D7" s="693"/>
      <c r="E7" s="695"/>
      <c r="F7" s="951"/>
      <c r="G7" s="696">
        <f>SUM(G8:G39)</f>
        <v>0</v>
      </c>
      <c r="H7" s="700"/>
      <c r="I7" s="693"/>
      <c r="J7" s="963"/>
    </row>
    <row r="8" spans="1:10" s="108" customFormat="1" ht="22.5">
      <c r="A8" s="361">
        <v>1</v>
      </c>
      <c r="B8" s="362" t="s">
        <v>2553</v>
      </c>
      <c r="C8" s="364" t="s">
        <v>2554</v>
      </c>
      <c r="D8" s="390" t="s">
        <v>2555</v>
      </c>
      <c r="E8" s="366">
        <v>0.2</v>
      </c>
      <c r="F8" s="948"/>
      <c r="G8" s="367">
        <f>E8*F8</f>
        <v>0</v>
      </c>
      <c r="H8" s="364" t="s">
        <v>3240</v>
      </c>
      <c r="I8" s="902"/>
      <c r="J8" s="959" t="str">
        <f aca="true" t="shared" si="0" ref="J8:J74">IF((ISBLANK(D8)),"",IF(G8&lt;=0,"CHYBNÁ CENA",""))</f>
        <v>CHYBNÁ CENA</v>
      </c>
    </row>
    <row r="9" spans="1:10" s="108" customFormat="1" ht="12.75">
      <c r="A9" s="361"/>
      <c r="B9" s="369" t="s">
        <v>4530</v>
      </c>
      <c r="C9" s="364"/>
      <c r="D9" s="390"/>
      <c r="E9" s="366"/>
      <c r="F9" s="948"/>
      <c r="G9" s="367"/>
      <c r="H9" s="364"/>
      <c r="I9" s="902"/>
      <c r="J9" s="959" t="str">
        <f t="shared" si="0"/>
        <v/>
      </c>
    </row>
    <row r="10" spans="1:10" s="108" customFormat="1" ht="22.5">
      <c r="A10" s="361">
        <v>2</v>
      </c>
      <c r="B10" s="362" t="s">
        <v>2556</v>
      </c>
      <c r="C10" s="364" t="s">
        <v>2557</v>
      </c>
      <c r="D10" s="390" t="s">
        <v>3767</v>
      </c>
      <c r="E10" s="366">
        <v>942.52</v>
      </c>
      <c r="F10" s="948"/>
      <c r="G10" s="367">
        <f>E10*F10</f>
        <v>0</v>
      </c>
      <c r="H10" s="364" t="s">
        <v>3240</v>
      </c>
      <c r="I10" s="902"/>
      <c r="J10" s="959" t="str">
        <f t="shared" si="0"/>
        <v>CHYBNÁ CENA</v>
      </c>
    </row>
    <row r="11" spans="1:10" s="108" customFormat="1" ht="12.75">
      <c r="A11" s="368"/>
      <c r="B11" s="369" t="s">
        <v>4530</v>
      </c>
      <c r="C11" s="370" t="s">
        <v>2558</v>
      </c>
      <c r="D11" s="702"/>
      <c r="E11" s="372"/>
      <c r="F11" s="949"/>
      <c r="G11" s="374"/>
      <c r="H11" s="364"/>
      <c r="I11" s="902"/>
      <c r="J11" s="959" t="str">
        <f t="shared" si="0"/>
        <v/>
      </c>
    </row>
    <row r="12" spans="1:10" s="108" customFormat="1" ht="22.5">
      <c r="A12" s="361">
        <v>3</v>
      </c>
      <c r="B12" s="362" t="s">
        <v>2559</v>
      </c>
      <c r="C12" s="364" t="s">
        <v>2560</v>
      </c>
      <c r="D12" s="390" t="s">
        <v>3767</v>
      </c>
      <c r="E12" s="366">
        <v>5361.6</v>
      </c>
      <c r="F12" s="948"/>
      <c r="G12" s="367">
        <f>E12*F12</f>
        <v>0</v>
      </c>
      <c r="H12" s="364" t="s">
        <v>3240</v>
      </c>
      <c r="I12" s="902"/>
      <c r="J12" s="959" t="str">
        <f t="shared" si="0"/>
        <v>CHYBNÁ CENA</v>
      </c>
    </row>
    <row r="13" spans="1:10" s="108" customFormat="1" ht="12.75">
      <c r="A13" s="368"/>
      <c r="B13" s="369" t="s">
        <v>4530</v>
      </c>
      <c r="C13" s="370" t="s">
        <v>2561</v>
      </c>
      <c r="D13" s="702"/>
      <c r="E13" s="372"/>
      <c r="F13" s="949"/>
      <c r="G13" s="374"/>
      <c r="H13" s="364"/>
      <c r="I13" s="902"/>
      <c r="J13" s="959" t="str">
        <f t="shared" si="0"/>
        <v/>
      </c>
    </row>
    <row r="14" spans="1:10" s="108" customFormat="1" ht="12.75">
      <c r="A14" s="368"/>
      <c r="B14" s="385"/>
      <c r="C14" s="370" t="s">
        <v>2562</v>
      </c>
      <c r="D14" s="702"/>
      <c r="E14" s="372"/>
      <c r="F14" s="949"/>
      <c r="G14" s="374"/>
      <c r="H14" s="364"/>
      <c r="I14" s="902"/>
      <c r="J14" s="959" t="str">
        <f t="shared" si="0"/>
        <v/>
      </c>
    </row>
    <row r="15" spans="1:10" s="108" customFormat="1" ht="12.75">
      <c r="A15" s="368"/>
      <c r="B15" s="385"/>
      <c r="C15" s="370" t="s">
        <v>2563</v>
      </c>
      <c r="D15" s="702"/>
      <c r="E15" s="372"/>
      <c r="F15" s="949"/>
      <c r="G15" s="374"/>
      <c r="H15" s="364"/>
      <c r="I15" s="902"/>
      <c r="J15" s="959" t="str">
        <f t="shared" si="0"/>
        <v/>
      </c>
    </row>
    <row r="16" spans="1:10" s="108" customFormat="1" ht="22.5">
      <c r="A16" s="361">
        <v>4</v>
      </c>
      <c r="B16" s="362" t="s">
        <v>3223</v>
      </c>
      <c r="C16" s="364" t="s">
        <v>3224</v>
      </c>
      <c r="D16" s="390" t="s">
        <v>3767</v>
      </c>
      <c r="E16" s="366">
        <v>15.55</v>
      </c>
      <c r="F16" s="948"/>
      <c r="G16" s="367">
        <f>E16*F16</f>
        <v>0</v>
      </c>
      <c r="H16" s="364" t="s">
        <v>3240</v>
      </c>
      <c r="I16" s="902"/>
      <c r="J16" s="959" t="str">
        <f t="shared" si="0"/>
        <v>CHYBNÁ CENA</v>
      </c>
    </row>
    <row r="17" spans="1:10" s="108" customFormat="1" ht="12.75">
      <c r="A17" s="368"/>
      <c r="B17" s="369" t="s">
        <v>4530</v>
      </c>
      <c r="C17" s="370" t="s">
        <v>3225</v>
      </c>
      <c r="D17" s="702"/>
      <c r="E17" s="372"/>
      <c r="F17" s="949"/>
      <c r="G17" s="374"/>
      <c r="H17" s="364"/>
      <c r="I17" s="902"/>
      <c r="J17" s="959" t="str">
        <f t="shared" si="0"/>
        <v/>
      </c>
    </row>
    <row r="18" spans="1:10" s="108" customFormat="1" ht="33.75">
      <c r="A18" s="361">
        <v>5</v>
      </c>
      <c r="B18" s="362" t="s">
        <v>2564</v>
      </c>
      <c r="C18" s="364" t="s">
        <v>979</v>
      </c>
      <c r="D18" s="390" t="s">
        <v>3773</v>
      </c>
      <c r="E18" s="366">
        <v>94.4</v>
      </c>
      <c r="F18" s="948"/>
      <c r="G18" s="367">
        <f>E18*F18</f>
        <v>0</v>
      </c>
      <c r="H18" s="364" t="s">
        <v>3241</v>
      </c>
      <c r="I18" s="902" t="s">
        <v>4328</v>
      </c>
      <c r="J18" s="959" t="str">
        <f t="shared" si="0"/>
        <v>CHYBNÁ CENA</v>
      </c>
    </row>
    <row r="19" spans="1:10" s="108" customFormat="1" ht="12.75">
      <c r="A19" s="361"/>
      <c r="B19" s="369"/>
      <c r="C19" s="364"/>
      <c r="D19" s="390"/>
      <c r="E19" s="366"/>
      <c r="F19" s="948"/>
      <c r="G19" s="367"/>
      <c r="H19" s="364"/>
      <c r="I19" s="902"/>
      <c r="J19" s="959" t="str">
        <f t="shared" si="0"/>
        <v/>
      </c>
    </row>
    <row r="20" spans="1:10" s="108" customFormat="1" ht="22.5">
      <c r="A20" s="361">
        <v>6</v>
      </c>
      <c r="B20" s="362" t="s">
        <v>2565</v>
      </c>
      <c r="C20" s="364" t="s">
        <v>2566</v>
      </c>
      <c r="D20" s="390" t="s">
        <v>1824</v>
      </c>
      <c r="E20" s="366">
        <v>1</v>
      </c>
      <c r="F20" s="948"/>
      <c r="G20" s="367">
        <f>E20*F20</f>
        <v>0</v>
      </c>
      <c r="H20" s="364"/>
      <c r="I20" s="902"/>
      <c r="J20" s="959" t="str">
        <f t="shared" si="0"/>
        <v>CHYBNÁ CENA</v>
      </c>
    </row>
    <row r="21" spans="1:10" s="108" customFormat="1" ht="12.75">
      <c r="A21" s="361"/>
      <c r="B21" s="369"/>
      <c r="C21" s="364"/>
      <c r="D21" s="390"/>
      <c r="E21" s="366"/>
      <c r="F21" s="948"/>
      <c r="G21" s="367"/>
      <c r="H21" s="364"/>
      <c r="I21" s="902"/>
      <c r="J21" s="959" t="str">
        <f t="shared" si="0"/>
        <v/>
      </c>
    </row>
    <row r="22" spans="1:10" s="108" customFormat="1" ht="12.75">
      <c r="A22" s="361">
        <v>7</v>
      </c>
      <c r="B22" s="362" t="s">
        <v>2567</v>
      </c>
      <c r="C22" s="364" t="s">
        <v>2568</v>
      </c>
      <c r="D22" s="390" t="s">
        <v>3767</v>
      </c>
      <c r="E22" s="366">
        <f>3712.2*0.07</f>
        <v>259.854</v>
      </c>
      <c r="F22" s="948"/>
      <c r="G22" s="367">
        <f>E22*F22</f>
        <v>0</v>
      </c>
      <c r="H22" s="364"/>
      <c r="I22" s="364"/>
      <c r="J22" s="959" t="str">
        <f t="shared" si="0"/>
        <v>CHYBNÁ CENA</v>
      </c>
    </row>
    <row r="23" spans="1:10" s="108" customFormat="1" ht="12.75">
      <c r="A23" s="368"/>
      <c r="B23" s="369" t="s">
        <v>4530</v>
      </c>
      <c r="C23" s="370" t="s">
        <v>2561</v>
      </c>
      <c r="D23" s="702"/>
      <c r="E23" s="372"/>
      <c r="F23" s="949"/>
      <c r="G23" s="374"/>
      <c r="H23" s="364"/>
      <c r="I23" s="902"/>
      <c r="J23" s="959" t="str">
        <f t="shared" si="0"/>
        <v/>
      </c>
    </row>
    <row r="24" spans="1:10" s="108" customFormat="1" ht="12.75">
      <c r="A24" s="368"/>
      <c r="B24" s="385"/>
      <c r="C24" s="370" t="s">
        <v>2563</v>
      </c>
      <c r="D24" s="702"/>
      <c r="E24" s="372"/>
      <c r="F24" s="949"/>
      <c r="G24" s="374"/>
      <c r="H24" s="364"/>
      <c r="I24" s="902"/>
      <c r="J24" s="959" t="str">
        <f t="shared" si="0"/>
        <v/>
      </c>
    </row>
    <row r="25" spans="1:10" s="108" customFormat="1" ht="12.75">
      <c r="A25" s="368"/>
      <c r="B25" s="385"/>
      <c r="C25" s="370" t="s">
        <v>52</v>
      </c>
      <c r="D25" s="702"/>
      <c r="E25" s="372"/>
      <c r="F25" s="949"/>
      <c r="G25" s="374"/>
      <c r="H25" s="364"/>
      <c r="I25" s="902"/>
      <c r="J25" s="959" t="str">
        <f t="shared" si="0"/>
        <v/>
      </c>
    </row>
    <row r="26" spans="1:10" s="108" customFormat="1" ht="12.75">
      <c r="A26" s="361">
        <v>8</v>
      </c>
      <c r="B26" s="362" t="s">
        <v>3803</v>
      </c>
      <c r="C26" s="364" t="s">
        <v>3804</v>
      </c>
      <c r="D26" s="390" t="s">
        <v>3767</v>
      </c>
      <c r="E26" s="366">
        <f>4550.4+15.5</f>
        <v>4565.9</v>
      </c>
      <c r="F26" s="948"/>
      <c r="G26" s="367">
        <f>E26*F26</f>
        <v>0</v>
      </c>
      <c r="H26" s="364"/>
      <c r="I26" s="902"/>
      <c r="J26" s="959" t="str">
        <f t="shared" si="0"/>
        <v>CHYBNÁ CENA</v>
      </c>
    </row>
    <row r="27" spans="1:10" s="108" customFormat="1" ht="12.75">
      <c r="A27" s="368"/>
      <c r="B27" s="369" t="s">
        <v>4530</v>
      </c>
      <c r="C27" s="370" t="s">
        <v>3226</v>
      </c>
      <c r="D27" s="702"/>
      <c r="E27" s="372"/>
      <c r="F27" s="949"/>
      <c r="G27" s="374"/>
      <c r="H27" s="364"/>
      <c r="I27" s="902"/>
      <c r="J27" s="959" t="str">
        <f t="shared" si="0"/>
        <v/>
      </c>
    </row>
    <row r="28" spans="1:10" s="108" customFormat="1" ht="12.75">
      <c r="A28" s="368"/>
      <c r="B28" s="385"/>
      <c r="C28" s="370" t="s">
        <v>2569</v>
      </c>
      <c r="D28" s="702"/>
      <c r="E28" s="372"/>
      <c r="F28" s="949"/>
      <c r="G28" s="374"/>
      <c r="H28" s="364"/>
      <c r="I28" s="902"/>
      <c r="J28" s="959" t="str">
        <f t="shared" si="0"/>
        <v/>
      </c>
    </row>
    <row r="29" spans="1:10" s="108" customFormat="1" ht="12.75">
      <c r="A29" s="361">
        <v>9</v>
      </c>
      <c r="B29" s="362" t="s">
        <v>3805</v>
      </c>
      <c r="C29" s="364" t="s">
        <v>3837</v>
      </c>
      <c r="D29" s="390" t="s">
        <v>3767</v>
      </c>
      <c r="E29" s="366">
        <v>91008</v>
      </c>
      <c r="F29" s="948"/>
      <c r="G29" s="367">
        <f>E29*F29</f>
        <v>0</v>
      </c>
      <c r="H29" s="364"/>
      <c r="I29" s="902"/>
      <c r="J29" s="959" t="str">
        <f t="shared" si="0"/>
        <v>CHYBNÁ CENA</v>
      </c>
    </row>
    <row r="30" spans="1:10" s="108" customFormat="1" ht="12.75">
      <c r="A30" s="368"/>
      <c r="B30" s="369" t="s">
        <v>4530</v>
      </c>
      <c r="C30" s="370" t="s">
        <v>1954</v>
      </c>
      <c r="D30" s="702"/>
      <c r="E30" s="372"/>
      <c r="F30" s="949"/>
      <c r="G30" s="374"/>
      <c r="H30" s="364"/>
      <c r="I30" s="902"/>
      <c r="J30" s="959" t="str">
        <f t="shared" si="0"/>
        <v/>
      </c>
    </row>
    <row r="31" spans="1:10" s="108" customFormat="1" ht="12.75">
      <c r="A31" s="361">
        <v>10</v>
      </c>
      <c r="B31" s="362" t="s">
        <v>1953</v>
      </c>
      <c r="C31" s="364" t="s">
        <v>4529</v>
      </c>
      <c r="D31" s="390" t="s">
        <v>3767</v>
      </c>
      <c r="E31" s="366">
        <v>4550.4</v>
      </c>
      <c r="F31" s="948"/>
      <c r="G31" s="367">
        <f>E31*F31</f>
        <v>0</v>
      </c>
      <c r="H31" s="364"/>
      <c r="I31" s="902"/>
      <c r="J31" s="959" t="str">
        <f t="shared" si="0"/>
        <v>CHYBNÁ CENA</v>
      </c>
    </row>
    <row r="32" spans="1:10" s="108" customFormat="1" ht="12.75">
      <c r="A32" s="361"/>
      <c r="B32" s="369"/>
      <c r="C32" s="364"/>
      <c r="D32" s="390"/>
      <c r="E32" s="366"/>
      <c r="F32" s="948"/>
      <c r="G32" s="367"/>
      <c r="H32" s="364"/>
      <c r="I32" s="902"/>
      <c r="J32" s="959" t="str">
        <f t="shared" si="0"/>
        <v/>
      </c>
    </row>
    <row r="33" spans="1:10" s="108" customFormat="1" ht="22.5">
      <c r="A33" s="361">
        <v>11</v>
      </c>
      <c r="B33" s="362" t="s">
        <v>4410</v>
      </c>
      <c r="C33" s="364" t="s">
        <v>3956</v>
      </c>
      <c r="D33" s="390" t="s">
        <v>3767</v>
      </c>
      <c r="E33" s="366">
        <v>811.2</v>
      </c>
      <c r="F33" s="948"/>
      <c r="G33" s="367">
        <f>E33*F33</f>
        <v>0</v>
      </c>
      <c r="H33" s="364" t="s">
        <v>3240</v>
      </c>
      <c r="I33" s="902"/>
      <c r="J33" s="959" t="str">
        <f t="shared" si="0"/>
        <v>CHYBNÁ CENA</v>
      </c>
    </row>
    <row r="34" spans="1:10" s="108" customFormat="1" ht="12.75">
      <c r="A34" s="368"/>
      <c r="B34" s="369" t="s">
        <v>4530</v>
      </c>
      <c r="C34" s="370" t="s">
        <v>3957</v>
      </c>
      <c r="D34" s="702"/>
      <c r="E34" s="372"/>
      <c r="F34" s="949"/>
      <c r="G34" s="374"/>
      <c r="H34" s="364"/>
      <c r="I34" s="902"/>
      <c r="J34" s="959" t="str">
        <f t="shared" si="0"/>
        <v/>
      </c>
    </row>
    <row r="35" spans="1:10" s="108" customFormat="1" ht="22.5">
      <c r="A35" s="361">
        <v>12</v>
      </c>
      <c r="B35" s="362" t="s">
        <v>3958</v>
      </c>
      <c r="C35" s="364" t="s">
        <v>3959</v>
      </c>
      <c r="D35" s="390" t="s">
        <v>3767</v>
      </c>
      <c r="E35" s="366">
        <v>632.9</v>
      </c>
      <c r="F35" s="948"/>
      <c r="G35" s="367">
        <f>E35*F35</f>
        <v>0</v>
      </c>
      <c r="H35" s="364" t="s">
        <v>3240</v>
      </c>
      <c r="I35" s="902"/>
      <c r="J35" s="959" t="str">
        <f t="shared" si="0"/>
        <v>CHYBNÁ CENA</v>
      </c>
    </row>
    <row r="36" spans="1:10" s="108" customFormat="1" ht="12.75">
      <c r="A36" s="368"/>
      <c r="B36" s="369" t="s">
        <v>4530</v>
      </c>
      <c r="C36" s="370" t="s">
        <v>2653</v>
      </c>
      <c r="D36" s="702"/>
      <c r="E36" s="372"/>
      <c r="F36" s="949"/>
      <c r="G36" s="374"/>
      <c r="H36" s="364"/>
      <c r="I36" s="902"/>
      <c r="J36" s="959" t="str">
        <f t="shared" si="0"/>
        <v/>
      </c>
    </row>
    <row r="37" spans="1:10" s="108" customFormat="1" ht="22.5">
      <c r="A37" s="361">
        <v>13</v>
      </c>
      <c r="B37" s="362" t="s">
        <v>3960</v>
      </c>
      <c r="C37" s="364" t="s">
        <v>3961</v>
      </c>
      <c r="D37" s="390" t="s">
        <v>3767</v>
      </c>
      <c r="E37" s="366">
        <v>632.9</v>
      </c>
      <c r="F37" s="948"/>
      <c r="G37" s="367">
        <f>E37*F37</f>
        <v>0</v>
      </c>
      <c r="H37" s="364"/>
      <c r="I37" s="902"/>
      <c r="J37" s="959" t="str">
        <f t="shared" si="0"/>
        <v>CHYBNÁ CENA</v>
      </c>
    </row>
    <row r="38" spans="1:10" s="108" customFormat="1" ht="12.75">
      <c r="A38" s="368"/>
      <c r="B38" s="369"/>
      <c r="C38" s="370" t="s">
        <v>2653</v>
      </c>
      <c r="D38" s="702"/>
      <c r="E38" s="372"/>
      <c r="F38" s="949"/>
      <c r="G38" s="374"/>
      <c r="H38" s="364"/>
      <c r="I38" s="902"/>
      <c r="J38" s="959" t="str">
        <f t="shared" si="0"/>
        <v/>
      </c>
    </row>
    <row r="39" spans="1:10" s="108" customFormat="1" ht="22.5">
      <c r="A39" s="361">
        <v>14</v>
      </c>
      <c r="B39" s="362" t="s">
        <v>3962</v>
      </c>
      <c r="C39" s="364" t="s">
        <v>3963</v>
      </c>
      <c r="D39" s="390" t="s">
        <v>3773</v>
      </c>
      <c r="E39" s="366">
        <v>1810</v>
      </c>
      <c r="F39" s="948"/>
      <c r="G39" s="367">
        <f>E39*F39</f>
        <v>0</v>
      </c>
      <c r="H39" s="364" t="s">
        <v>3240</v>
      </c>
      <c r="I39" s="902"/>
      <c r="J39" s="959" t="str">
        <f t="shared" si="0"/>
        <v>CHYBNÁ CENA</v>
      </c>
    </row>
    <row r="40" spans="1:10" s="108" customFormat="1" ht="12.75">
      <c r="A40" s="685"/>
      <c r="B40" s="686" t="s">
        <v>4530</v>
      </c>
      <c r="C40" s="406"/>
      <c r="D40" s="687"/>
      <c r="E40" s="688"/>
      <c r="F40" s="950"/>
      <c r="G40" s="689"/>
      <c r="H40" s="406"/>
      <c r="I40" s="903"/>
      <c r="J40" s="959" t="str">
        <f t="shared" si="0"/>
        <v/>
      </c>
    </row>
    <row r="41" spans="1:10" s="334" customFormat="1" ht="12.75">
      <c r="A41" s="693" t="s">
        <v>3964</v>
      </c>
      <c r="B41" s="694">
        <v>2</v>
      </c>
      <c r="C41" s="700" t="s">
        <v>3965</v>
      </c>
      <c r="D41" s="693"/>
      <c r="E41" s="695"/>
      <c r="F41" s="951"/>
      <c r="G41" s="696">
        <f>SUM(G42:G46)</f>
        <v>0</v>
      </c>
      <c r="H41" s="904"/>
      <c r="I41" s="905"/>
      <c r="J41" s="959" t="str">
        <f t="shared" si="0"/>
        <v/>
      </c>
    </row>
    <row r="42" spans="1:10" s="108" customFormat="1" ht="22.5">
      <c r="A42" s="1232">
        <v>1</v>
      </c>
      <c r="B42" s="1233" t="s">
        <v>4899</v>
      </c>
      <c r="C42" s="1234" t="s">
        <v>4900</v>
      </c>
      <c r="D42" s="1235" t="s">
        <v>3767</v>
      </c>
      <c r="E42" s="1236">
        <v>38.88</v>
      </c>
      <c r="F42" s="1237"/>
      <c r="G42" s="1238">
        <f>E42*F42</f>
        <v>0</v>
      </c>
      <c r="H42" s="1234" t="s">
        <v>3240</v>
      </c>
      <c r="I42" s="1239"/>
      <c r="J42" s="959" t="str">
        <f t="shared" si="0"/>
        <v>CHYBNÁ CENA</v>
      </c>
    </row>
    <row r="43" spans="1:10" s="108" customFormat="1" ht="12.75">
      <c r="A43" s="368"/>
      <c r="B43" s="369" t="s">
        <v>4530</v>
      </c>
      <c r="C43" s="370" t="s">
        <v>1955</v>
      </c>
      <c r="D43" s="702"/>
      <c r="E43" s="372"/>
      <c r="F43" s="949"/>
      <c r="G43" s="374"/>
      <c r="H43" s="364"/>
      <c r="I43" s="902"/>
      <c r="J43" s="959" t="str">
        <f t="shared" si="0"/>
        <v/>
      </c>
    </row>
    <row r="44" spans="1:10" s="108" customFormat="1" ht="22.5">
      <c r="A44" s="361">
        <v>2</v>
      </c>
      <c r="B44" s="362" t="s">
        <v>3966</v>
      </c>
      <c r="C44" s="364" t="s">
        <v>4480</v>
      </c>
      <c r="D44" s="390" t="s">
        <v>3773</v>
      </c>
      <c r="E44" s="366">
        <v>267.2</v>
      </c>
      <c r="F44" s="948"/>
      <c r="G44" s="367">
        <f>E44*F44</f>
        <v>0</v>
      </c>
      <c r="H44" s="364" t="s">
        <v>3240</v>
      </c>
      <c r="I44" s="902"/>
      <c r="J44" s="959" t="str">
        <f t="shared" si="0"/>
        <v>CHYBNÁ CENA</v>
      </c>
    </row>
    <row r="45" spans="1:10" s="108" customFormat="1" ht="12.75">
      <c r="A45" s="368"/>
      <c r="B45" s="369" t="s">
        <v>4530</v>
      </c>
      <c r="C45" s="370" t="s">
        <v>1955</v>
      </c>
      <c r="D45" s="702"/>
      <c r="E45" s="372"/>
      <c r="F45" s="949"/>
      <c r="G45" s="374"/>
      <c r="H45" s="364"/>
      <c r="I45" s="902"/>
      <c r="J45" s="959" t="str">
        <f t="shared" si="0"/>
        <v/>
      </c>
    </row>
    <row r="46" spans="1:10" s="108" customFormat="1" ht="12.75">
      <c r="A46" s="361">
        <v>3</v>
      </c>
      <c r="B46" s="362" t="s">
        <v>4481</v>
      </c>
      <c r="C46" s="364" t="s">
        <v>4482</v>
      </c>
      <c r="D46" s="390" t="s">
        <v>3773</v>
      </c>
      <c r="E46" s="366">
        <v>267.2</v>
      </c>
      <c r="F46" s="948"/>
      <c r="G46" s="367">
        <f>E46*F46</f>
        <v>0</v>
      </c>
      <c r="H46" s="364"/>
      <c r="I46" s="902"/>
      <c r="J46" s="959" t="str">
        <f t="shared" si="0"/>
        <v>CHYBNÁ CENA</v>
      </c>
    </row>
    <row r="47" spans="1:10" s="108" customFormat="1" ht="12.75">
      <c r="A47" s="361"/>
      <c r="B47" s="369" t="s">
        <v>4530</v>
      </c>
      <c r="C47" s="364"/>
      <c r="D47" s="390"/>
      <c r="E47" s="366"/>
      <c r="F47" s="948"/>
      <c r="G47" s="391"/>
      <c r="H47" s="364"/>
      <c r="I47" s="902"/>
      <c r="J47" s="959"/>
    </row>
    <row r="48" spans="1:10" s="108" customFormat="1" ht="12.75">
      <c r="A48" s="1232">
        <v>4</v>
      </c>
      <c r="B48" s="1233" t="s">
        <v>4896</v>
      </c>
      <c r="C48" s="1234" t="s">
        <v>4897</v>
      </c>
      <c r="D48" s="1235" t="s">
        <v>3788</v>
      </c>
      <c r="E48" s="1236">
        <v>5.49</v>
      </c>
      <c r="F48" s="1237"/>
      <c r="G48" s="1238">
        <f>E48*F48</f>
        <v>0</v>
      </c>
      <c r="H48" s="1234"/>
      <c r="I48" s="1239"/>
      <c r="J48" s="959" t="str">
        <f aca="true" t="shared" si="1" ref="J48:J50">IF((ISBLANK(D48)),"",IF(G48&lt;=0,"CHYBNÁ CENA",""))</f>
        <v>CHYBNÁ CENA</v>
      </c>
    </row>
    <row r="49" spans="1:10" s="108" customFormat="1" ht="22.5">
      <c r="A49" s="1232"/>
      <c r="B49" s="1395" t="s">
        <v>4530</v>
      </c>
      <c r="C49" s="1396" t="s">
        <v>4901</v>
      </c>
      <c r="D49" s="1235"/>
      <c r="E49" s="1236"/>
      <c r="F49" s="1237"/>
      <c r="G49" s="1244"/>
      <c r="H49" s="1234"/>
      <c r="I49" s="1239"/>
      <c r="J49" s="959"/>
    </row>
    <row r="50" spans="1:10" s="108" customFormat="1" ht="12.75">
      <c r="A50" s="1232"/>
      <c r="B50" s="1395"/>
      <c r="C50" s="1396" t="s">
        <v>4898</v>
      </c>
      <c r="D50" s="1235"/>
      <c r="E50" s="1236"/>
      <c r="F50" s="1237"/>
      <c r="G50" s="1244"/>
      <c r="H50" s="1234"/>
      <c r="I50" s="1239"/>
      <c r="J50" s="959" t="str">
        <f t="shared" si="1"/>
        <v/>
      </c>
    </row>
    <row r="51" spans="1:10" s="108" customFormat="1" ht="12.75">
      <c r="A51" s="693" t="s">
        <v>1779</v>
      </c>
      <c r="B51" s="694" t="s">
        <v>115</v>
      </c>
      <c r="C51" s="700" t="s">
        <v>2345</v>
      </c>
      <c r="D51" s="697"/>
      <c r="E51" s="698"/>
      <c r="F51" s="952"/>
      <c r="G51" s="696">
        <f>SUM(G52:G163)</f>
        <v>0</v>
      </c>
      <c r="H51" s="904"/>
      <c r="I51" s="906"/>
      <c r="J51" s="959" t="str">
        <f t="shared" si="0"/>
        <v/>
      </c>
    </row>
    <row r="52" spans="1:10" s="108" customFormat="1" ht="33.75">
      <c r="A52" s="361">
        <v>1</v>
      </c>
      <c r="B52" s="362" t="s">
        <v>551</v>
      </c>
      <c r="C52" s="364" t="s">
        <v>4070</v>
      </c>
      <c r="D52" s="390" t="s">
        <v>3773</v>
      </c>
      <c r="E52" s="366">
        <v>43.12</v>
      </c>
      <c r="F52" s="948"/>
      <c r="G52" s="367">
        <f>E52*F52</f>
        <v>0</v>
      </c>
      <c r="H52" s="364" t="s">
        <v>53</v>
      </c>
      <c r="I52" s="902"/>
      <c r="J52" s="959" t="str">
        <f t="shared" si="0"/>
        <v>CHYBNÁ CENA</v>
      </c>
    </row>
    <row r="53" spans="1:10" s="108" customFormat="1" ht="12.75">
      <c r="A53" s="368"/>
      <c r="B53" s="369" t="s">
        <v>4530</v>
      </c>
      <c r="C53" s="370" t="s">
        <v>4089</v>
      </c>
      <c r="D53" s="814"/>
      <c r="E53" s="372"/>
      <c r="F53" s="949"/>
      <c r="G53" s="374"/>
      <c r="H53" s="364"/>
      <c r="I53" s="902"/>
      <c r="J53" s="959" t="str">
        <f t="shared" si="0"/>
        <v/>
      </c>
    </row>
    <row r="54" spans="1:10" s="108" customFormat="1" ht="12.75">
      <c r="A54" s="368"/>
      <c r="B54" s="369"/>
      <c r="C54" s="370" t="s">
        <v>4071</v>
      </c>
      <c r="D54" s="814"/>
      <c r="E54" s="372"/>
      <c r="F54" s="949"/>
      <c r="G54" s="374"/>
      <c r="H54" s="364"/>
      <c r="I54" s="902"/>
      <c r="J54" s="959" t="str">
        <f t="shared" si="0"/>
        <v/>
      </c>
    </row>
    <row r="55" spans="1:10" s="108" customFormat="1" ht="33.75">
      <c r="A55" s="1394">
        <v>2</v>
      </c>
      <c r="B55" s="1395" t="s">
        <v>551</v>
      </c>
      <c r="C55" s="1234" t="s">
        <v>4892</v>
      </c>
      <c r="D55" s="1235" t="s">
        <v>3773</v>
      </c>
      <c r="E55" s="1236">
        <v>57.11</v>
      </c>
      <c r="F55" s="1237"/>
      <c r="G55" s="1238">
        <f>E55*F55</f>
        <v>0</v>
      </c>
      <c r="H55" s="1234" t="s">
        <v>53</v>
      </c>
      <c r="I55" s="1239"/>
      <c r="J55" s="959" t="str">
        <f t="shared" si="0"/>
        <v>CHYBNÁ CENA</v>
      </c>
    </row>
    <row r="56" spans="1:10" s="108" customFormat="1" ht="12.75">
      <c r="A56" s="368"/>
      <c r="B56" s="369" t="s">
        <v>4530</v>
      </c>
      <c r="C56" s="370" t="s">
        <v>4893</v>
      </c>
      <c r="D56" s="814"/>
      <c r="E56" s="372"/>
      <c r="F56" s="949"/>
      <c r="G56" s="374"/>
      <c r="H56" s="364"/>
      <c r="I56" s="902"/>
      <c r="J56" s="959" t="str">
        <f t="shared" si="0"/>
        <v/>
      </c>
    </row>
    <row r="57" spans="1:10" s="108" customFormat="1" ht="33.75">
      <c r="A57" s="361">
        <v>3</v>
      </c>
      <c r="B57" s="362" t="s">
        <v>4483</v>
      </c>
      <c r="C57" s="364" t="s">
        <v>4484</v>
      </c>
      <c r="D57" s="390" t="s">
        <v>3773</v>
      </c>
      <c r="E57" s="366">
        <v>282.75</v>
      </c>
      <c r="F57" s="948"/>
      <c r="G57" s="367">
        <f>E57*F57</f>
        <v>0</v>
      </c>
      <c r="H57" s="364" t="s">
        <v>53</v>
      </c>
      <c r="I57" s="902"/>
      <c r="J57" s="959" t="str">
        <f t="shared" si="0"/>
        <v>CHYBNÁ CENA</v>
      </c>
    </row>
    <row r="58" spans="1:10" s="108" customFormat="1" ht="12.75">
      <c r="A58" s="368"/>
      <c r="B58" s="369" t="s">
        <v>4530</v>
      </c>
      <c r="C58" s="370" t="s">
        <v>54</v>
      </c>
      <c r="D58" s="814"/>
      <c r="E58" s="372"/>
      <c r="F58" s="949"/>
      <c r="G58" s="374"/>
      <c r="H58" s="364"/>
      <c r="I58" s="902"/>
      <c r="J58" s="959" t="str">
        <f t="shared" si="0"/>
        <v/>
      </c>
    </row>
    <row r="59" spans="1:10" s="108" customFormat="1" ht="33.75">
      <c r="A59" s="361">
        <v>4</v>
      </c>
      <c r="B59" s="362" t="s">
        <v>4485</v>
      </c>
      <c r="C59" s="364" t="s">
        <v>4080</v>
      </c>
      <c r="D59" s="390" t="s">
        <v>3773</v>
      </c>
      <c r="E59" s="366">
        <v>94.52</v>
      </c>
      <c r="F59" s="948"/>
      <c r="G59" s="367">
        <f>E59*F59</f>
        <v>0</v>
      </c>
      <c r="H59" s="364" t="s">
        <v>53</v>
      </c>
      <c r="I59" s="902"/>
      <c r="J59" s="959" t="str">
        <f t="shared" si="0"/>
        <v>CHYBNÁ CENA</v>
      </c>
    </row>
    <row r="60" spans="1:10" s="108" customFormat="1" ht="12.75">
      <c r="A60" s="368"/>
      <c r="B60" s="369" t="s">
        <v>4530</v>
      </c>
      <c r="C60" s="370" t="s">
        <v>4486</v>
      </c>
      <c r="D60" s="814"/>
      <c r="E60" s="372"/>
      <c r="F60" s="949"/>
      <c r="G60" s="374"/>
      <c r="H60" s="364"/>
      <c r="I60" s="902"/>
      <c r="J60" s="959" t="str">
        <f t="shared" si="0"/>
        <v/>
      </c>
    </row>
    <row r="61" spans="1:10" s="108" customFormat="1" ht="33.75">
      <c r="A61" s="361">
        <v>5</v>
      </c>
      <c r="B61" s="362" t="s">
        <v>4487</v>
      </c>
      <c r="C61" s="364" t="s">
        <v>4081</v>
      </c>
      <c r="D61" s="390" t="s">
        <v>3773</v>
      </c>
      <c r="E61" s="366">
        <v>281.17</v>
      </c>
      <c r="F61" s="948"/>
      <c r="G61" s="367">
        <f>E61*F61</f>
        <v>0</v>
      </c>
      <c r="H61" s="364" t="s">
        <v>53</v>
      </c>
      <c r="I61" s="902"/>
      <c r="J61" s="959" t="str">
        <f t="shared" si="0"/>
        <v>CHYBNÁ CENA</v>
      </c>
    </row>
    <row r="62" spans="1:10" s="334" customFormat="1" ht="12.75">
      <c r="A62" s="368"/>
      <c r="B62" s="369" t="s">
        <v>4530</v>
      </c>
      <c r="C62" s="370" t="s">
        <v>4488</v>
      </c>
      <c r="D62" s="814"/>
      <c r="E62" s="372"/>
      <c r="F62" s="949"/>
      <c r="G62" s="374"/>
      <c r="H62" s="364"/>
      <c r="I62" s="902"/>
      <c r="J62" s="959" t="str">
        <f t="shared" si="0"/>
        <v/>
      </c>
    </row>
    <row r="63" spans="1:10" s="108" customFormat="1" ht="12.75">
      <c r="A63" s="361">
        <v>6</v>
      </c>
      <c r="B63" s="362" t="s">
        <v>4489</v>
      </c>
      <c r="C63" s="364" t="s">
        <v>4490</v>
      </c>
      <c r="D63" s="390" t="s">
        <v>1570</v>
      </c>
      <c r="E63" s="366">
        <v>205</v>
      </c>
      <c r="F63" s="948"/>
      <c r="G63" s="367">
        <f>E63*F63</f>
        <v>0</v>
      </c>
      <c r="H63" s="364" t="s">
        <v>3227</v>
      </c>
      <c r="I63" s="902"/>
      <c r="J63" s="959" t="str">
        <f t="shared" si="0"/>
        <v>CHYBNÁ CENA</v>
      </c>
    </row>
    <row r="64" spans="1:10" s="108" customFormat="1" ht="12.75">
      <c r="A64" s="368"/>
      <c r="B64" s="369" t="s">
        <v>4530</v>
      </c>
      <c r="C64" s="370" t="s">
        <v>57</v>
      </c>
      <c r="D64" s="814"/>
      <c r="E64" s="372"/>
      <c r="F64" s="949"/>
      <c r="G64" s="374"/>
      <c r="H64" s="364"/>
      <c r="I64" s="902"/>
      <c r="J64" s="959" t="str">
        <f t="shared" si="0"/>
        <v/>
      </c>
    </row>
    <row r="65" spans="1:10" s="108" customFormat="1" ht="12.75">
      <c r="A65" s="368"/>
      <c r="B65" s="385"/>
      <c r="C65" s="370" t="s">
        <v>58</v>
      </c>
      <c r="D65" s="814"/>
      <c r="E65" s="372"/>
      <c r="F65" s="949"/>
      <c r="G65" s="374"/>
      <c r="H65" s="364"/>
      <c r="I65" s="902"/>
      <c r="J65" s="959" t="str">
        <f t="shared" si="0"/>
        <v/>
      </c>
    </row>
    <row r="66" spans="1:10" s="108" customFormat="1" ht="12.75">
      <c r="A66" s="368"/>
      <c r="B66" s="385"/>
      <c r="C66" s="370" t="s">
        <v>59</v>
      </c>
      <c r="D66" s="814"/>
      <c r="E66" s="372"/>
      <c r="F66" s="949"/>
      <c r="G66" s="374"/>
      <c r="H66" s="364"/>
      <c r="I66" s="902"/>
      <c r="J66" s="959" t="str">
        <f t="shared" si="0"/>
        <v/>
      </c>
    </row>
    <row r="67" spans="1:10" s="108" customFormat="1" ht="12.75">
      <c r="A67" s="368"/>
      <c r="B67" s="385"/>
      <c r="C67" s="370" t="s">
        <v>60</v>
      </c>
      <c r="D67" s="814"/>
      <c r="E67" s="372"/>
      <c r="F67" s="949"/>
      <c r="G67" s="374"/>
      <c r="H67" s="364"/>
      <c r="I67" s="902"/>
      <c r="J67" s="959" t="str">
        <f t="shared" si="0"/>
        <v/>
      </c>
    </row>
    <row r="68" spans="1:10" s="108" customFormat="1" ht="12.75">
      <c r="A68" s="368"/>
      <c r="B68" s="385"/>
      <c r="C68" s="370" t="s">
        <v>61</v>
      </c>
      <c r="D68" s="814"/>
      <c r="E68" s="372"/>
      <c r="F68" s="949"/>
      <c r="G68" s="374"/>
      <c r="H68" s="364"/>
      <c r="I68" s="902"/>
      <c r="J68" s="959" t="str">
        <f t="shared" si="0"/>
        <v/>
      </c>
    </row>
    <row r="69" spans="1:10" s="108" customFormat="1" ht="12.75">
      <c r="A69" s="368"/>
      <c r="B69" s="385"/>
      <c r="C69" s="370" t="s">
        <v>62</v>
      </c>
      <c r="D69" s="814"/>
      <c r="E69" s="372"/>
      <c r="F69" s="949"/>
      <c r="G69" s="374"/>
      <c r="H69" s="364"/>
      <c r="I69" s="902"/>
      <c r="J69" s="959" t="str">
        <f t="shared" si="0"/>
        <v/>
      </c>
    </row>
    <row r="70" spans="1:10" s="108" customFormat="1" ht="12.75">
      <c r="A70" s="368"/>
      <c r="B70" s="385"/>
      <c r="C70" s="370" t="s">
        <v>63</v>
      </c>
      <c r="D70" s="814"/>
      <c r="E70" s="372"/>
      <c r="F70" s="949"/>
      <c r="G70" s="374"/>
      <c r="H70" s="364"/>
      <c r="I70" s="902"/>
      <c r="J70" s="959" t="str">
        <f t="shared" si="0"/>
        <v/>
      </c>
    </row>
    <row r="71" spans="1:10" s="108" customFormat="1" ht="12.75">
      <c r="A71" s="368"/>
      <c r="B71" s="385"/>
      <c r="C71" s="370" t="s">
        <v>64</v>
      </c>
      <c r="D71" s="814"/>
      <c r="E71" s="372"/>
      <c r="F71" s="949"/>
      <c r="G71" s="374"/>
      <c r="H71" s="364"/>
      <c r="I71" s="902"/>
      <c r="J71" s="959" t="str">
        <f t="shared" si="0"/>
        <v/>
      </c>
    </row>
    <row r="72" spans="1:10" s="108" customFormat="1" ht="12.75">
      <c r="A72" s="368"/>
      <c r="B72" s="385"/>
      <c r="C72" s="370" t="s">
        <v>65</v>
      </c>
      <c r="D72" s="814"/>
      <c r="E72" s="372"/>
      <c r="F72" s="949"/>
      <c r="G72" s="374"/>
      <c r="H72" s="364"/>
      <c r="I72" s="902"/>
      <c r="J72" s="959" t="str">
        <f t="shared" si="0"/>
        <v/>
      </c>
    </row>
    <row r="73" spans="1:10" s="108" customFormat="1" ht="12.75">
      <c r="A73" s="368"/>
      <c r="B73" s="385"/>
      <c r="C73" s="370" t="s">
        <v>66</v>
      </c>
      <c r="D73" s="814"/>
      <c r="E73" s="372"/>
      <c r="F73" s="949"/>
      <c r="G73" s="374"/>
      <c r="H73" s="364"/>
      <c r="I73" s="902"/>
      <c r="J73" s="959" t="str">
        <f t="shared" si="0"/>
        <v/>
      </c>
    </row>
    <row r="74" spans="1:10" s="108" customFormat="1" ht="12.75">
      <c r="A74" s="368"/>
      <c r="B74" s="385"/>
      <c r="C74" s="370" t="s">
        <v>55</v>
      </c>
      <c r="D74" s="814"/>
      <c r="E74" s="372"/>
      <c r="F74" s="949"/>
      <c r="G74" s="374"/>
      <c r="H74" s="364"/>
      <c r="I74" s="902"/>
      <c r="J74" s="959" t="str">
        <f t="shared" si="0"/>
        <v/>
      </c>
    </row>
    <row r="75" spans="1:10" s="108" customFormat="1" ht="12.75">
      <c r="A75" s="368"/>
      <c r="B75" s="385"/>
      <c r="C75" s="370" t="s">
        <v>56</v>
      </c>
      <c r="D75" s="814"/>
      <c r="E75" s="372"/>
      <c r="F75" s="949"/>
      <c r="G75" s="374"/>
      <c r="H75" s="364"/>
      <c r="I75" s="902"/>
      <c r="J75" s="959" t="str">
        <f aca="true" t="shared" si="2" ref="J75:J138">IF((ISBLANK(D75)),"",IF(G75&lt;=0,"CHYBNÁ CENA",""))</f>
        <v/>
      </c>
    </row>
    <row r="76" spans="1:10" s="108" customFormat="1" ht="12.75">
      <c r="A76" s="361">
        <v>7</v>
      </c>
      <c r="B76" s="362" t="s">
        <v>4491</v>
      </c>
      <c r="C76" s="364" t="s">
        <v>4492</v>
      </c>
      <c r="D76" s="390" t="s">
        <v>1570</v>
      </c>
      <c r="E76" s="366">
        <v>30</v>
      </c>
      <c r="F76" s="948"/>
      <c r="G76" s="367">
        <f>E76*F76</f>
        <v>0</v>
      </c>
      <c r="H76" s="364" t="s">
        <v>3227</v>
      </c>
      <c r="I76" s="902"/>
      <c r="J76" s="959" t="str">
        <f t="shared" si="2"/>
        <v>CHYBNÁ CENA</v>
      </c>
    </row>
    <row r="77" spans="1:10" s="108" customFormat="1" ht="12.75">
      <c r="A77" s="368"/>
      <c r="B77" s="369" t="s">
        <v>4530</v>
      </c>
      <c r="C77" s="370" t="s">
        <v>67</v>
      </c>
      <c r="D77" s="814"/>
      <c r="E77" s="372"/>
      <c r="F77" s="949"/>
      <c r="G77" s="374"/>
      <c r="H77" s="364"/>
      <c r="I77" s="902"/>
      <c r="J77" s="959" t="str">
        <f t="shared" si="2"/>
        <v/>
      </c>
    </row>
    <row r="78" spans="1:10" s="108" customFormat="1" ht="12.75">
      <c r="A78" s="368"/>
      <c r="B78" s="385"/>
      <c r="C78" s="370" t="s">
        <v>68</v>
      </c>
      <c r="D78" s="814"/>
      <c r="E78" s="372"/>
      <c r="F78" s="949"/>
      <c r="G78" s="374"/>
      <c r="H78" s="364"/>
      <c r="I78" s="902"/>
      <c r="J78" s="959" t="str">
        <f t="shared" si="2"/>
        <v/>
      </c>
    </row>
    <row r="79" spans="1:10" s="108" customFormat="1" ht="12.75">
      <c r="A79" s="368"/>
      <c r="B79" s="385"/>
      <c r="C79" s="370" t="s">
        <v>69</v>
      </c>
      <c r="D79" s="814"/>
      <c r="E79" s="372"/>
      <c r="F79" s="949"/>
      <c r="G79" s="374"/>
      <c r="H79" s="364"/>
      <c r="I79" s="902"/>
      <c r="J79" s="959" t="str">
        <f t="shared" si="2"/>
        <v/>
      </c>
    </row>
    <row r="80" spans="1:10" s="108" customFormat="1" ht="12.75">
      <c r="A80" s="368"/>
      <c r="B80" s="385"/>
      <c r="C80" s="370" t="s">
        <v>70</v>
      </c>
      <c r="D80" s="814"/>
      <c r="E80" s="372"/>
      <c r="F80" s="949"/>
      <c r="G80" s="374"/>
      <c r="H80" s="364"/>
      <c r="I80" s="902"/>
      <c r="J80" s="959" t="str">
        <f t="shared" si="2"/>
        <v/>
      </c>
    </row>
    <row r="81" spans="1:10" s="108" customFormat="1" ht="12.75">
      <c r="A81" s="368"/>
      <c r="B81" s="385"/>
      <c r="C81" s="370" t="s">
        <v>71</v>
      </c>
      <c r="D81" s="814"/>
      <c r="E81" s="372"/>
      <c r="F81" s="949"/>
      <c r="G81" s="374"/>
      <c r="H81" s="364"/>
      <c r="I81" s="902"/>
      <c r="J81" s="959" t="str">
        <f t="shared" si="2"/>
        <v/>
      </c>
    </row>
    <row r="82" spans="1:10" s="108" customFormat="1" ht="12.75">
      <c r="A82" s="361">
        <v>8</v>
      </c>
      <c r="B82" s="362" t="s">
        <v>4493</v>
      </c>
      <c r="C82" s="364" t="s">
        <v>4494</v>
      </c>
      <c r="D82" s="390" t="s">
        <v>1570</v>
      </c>
      <c r="E82" s="366">
        <v>4</v>
      </c>
      <c r="F82" s="948"/>
      <c r="G82" s="367">
        <f>E82*F82</f>
        <v>0</v>
      </c>
      <c r="H82" s="364" t="s">
        <v>3227</v>
      </c>
      <c r="I82" s="902"/>
      <c r="J82" s="959" t="str">
        <f t="shared" si="2"/>
        <v>CHYBNÁ CENA</v>
      </c>
    </row>
    <row r="83" spans="1:10" s="108" customFormat="1" ht="12.75">
      <c r="A83" s="368"/>
      <c r="B83" s="369" t="s">
        <v>4530</v>
      </c>
      <c r="C83" s="370" t="s">
        <v>72</v>
      </c>
      <c r="D83" s="814"/>
      <c r="E83" s="372"/>
      <c r="F83" s="949"/>
      <c r="G83" s="374"/>
      <c r="H83" s="364"/>
      <c r="I83" s="902"/>
      <c r="J83" s="959" t="str">
        <f t="shared" si="2"/>
        <v/>
      </c>
    </row>
    <row r="84" spans="1:10" s="108" customFormat="1" ht="12.75">
      <c r="A84" s="361">
        <v>9</v>
      </c>
      <c r="B84" s="362" t="s">
        <v>4495</v>
      </c>
      <c r="C84" s="364" t="s">
        <v>4496</v>
      </c>
      <c r="D84" s="390" t="s">
        <v>1570</v>
      </c>
      <c r="E84" s="366">
        <v>58</v>
      </c>
      <c r="F84" s="948"/>
      <c r="G84" s="367">
        <f>E84*F84</f>
        <v>0</v>
      </c>
      <c r="H84" s="364" t="s">
        <v>3227</v>
      </c>
      <c r="I84" s="902"/>
      <c r="J84" s="959" t="str">
        <f t="shared" si="2"/>
        <v>CHYBNÁ CENA</v>
      </c>
    </row>
    <row r="85" spans="1:10" s="108" customFormat="1" ht="12.75">
      <c r="A85" s="368"/>
      <c r="B85" s="369"/>
      <c r="C85" s="370" t="s">
        <v>4497</v>
      </c>
      <c r="D85" s="814"/>
      <c r="E85" s="372"/>
      <c r="F85" s="949"/>
      <c r="G85" s="374"/>
      <c r="H85" s="364"/>
      <c r="I85" s="902"/>
      <c r="J85" s="959" t="str">
        <f t="shared" si="2"/>
        <v/>
      </c>
    </row>
    <row r="86" spans="1:10" s="108" customFormat="1" ht="12.75">
      <c r="A86" s="368"/>
      <c r="B86" s="385"/>
      <c r="C86" s="370" t="s">
        <v>73</v>
      </c>
      <c r="D86" s="814"/>
      <c r="E86" s="372"/>
      <c r="F86" s="949"/>
      <c r="G86" s="374"/>
      <c r="H86" s="364"/>
      <c r="I86" s="902"/>
      <c r="J86" s="959" t="str">
        <f t="shared" si="2"/>
        <v/>
      </c>
    </row>
    <row r="87" spans="1:10" s="108" customFormat="1" ht="22.5">
      <c r="A87" s="361">
        <v>10</v>
      </c>
      <c r="B87" s="362" t="s">
        <v>4498</v>
      </c>
      <c r="C87" s="364" t="s">
        <v>4499</v>
      </c>
      <c r="D87" s="390" t="s">
        <v>1570</v>
      </c>
      <c r="E87" s="366">
        <v>32.32</v>
      </c>
      <c r="F87" s="948"/>
      <c r="G87" s="367">
        <f>E87*F87</f>
        <v>0</v>
      </c>
      <c r="H87" s="364" t="s">
        <v>3227</v>
      </c>
      <c r="I87" s="902"/>
      <c r="J87" s="959" t="str">
        <f t="shared" si="2"/>
        <v>CHYBNÁ CENA</v>
      </c>
    </row>
    <row r="88" spans="1:10" s="108" customFormat="1" ht="12.75">
      <c r="A88" s="368"/>
      <c r="B88" s="369" t="s">
        <v>4530</v>
      </c>
      <c r="C88" s="370" t="s">
        <v>57</v>
      </c>
      <c r="D88" s="814"/>
      <c r="E88" s="372"/>
      <c r="F88" s="949"/>
      <c r="G88" s="374"/>
      <c r="H88" s="364"/>
      <c r="I88" s="902"/>
      <c r="J88" s="959" t="str">
        <f t="shared" si="2"/>
        <v/>
      </c>
    </row>
    <row r="89" spans="1:10" s="108" customFormat="1" ht="12.75">
      <c r="A89" s="368"/>
      <c r="B89" s="385"/>
      <c r="C89" s="370" t="s">
        <v>2172</v>
      </c>
      <c r="D89" s="814"/>
      <c r="E89" s="372"/>
      <c r="F89" s="949"/>
      <c r="G89" s="374"/>
      <c r="H89" s="364"/>
      <c r="I89" s="902"/>
      <c r="J89" s="959" t="str">
        <f t="shared" si="2"/>
        <v/>
      </c>
    </row>
    <row r="90" spans="1:10" s="108" customFormat="1" ht="22.5">
      <c r="A90" s="361">
        <v>11</v>
      </c>
      <c r="B90" s="362" t="s">
        <v>4500</v>
      </c>
      <c r="C90" s="364" t="s">
        <v>4501</v>
      </c>
      <c r="D90" s="390" t="s">
        <v>1570</v>
      </c>
      <c r="E90" s="366">
        <v>8.08</v>
      </c>
      <c r="F90" s="948"/>
      <c r="G90" s="367">
        <f>E90*F90</f>
        <v>0</v>
      </c>
      <c r="H90" s="364" t="s">
        <v>3227</v>
      </c>
      <c r="I90" s="902"/>
      <c r="J90" s="959" t="str">
        <f t="shared" si="2"/>
        <v>CHYBNÁ CENA</v>
      </c>
    </row>
    <row r="91" spans="1:10" s="108" customFormat="1" ht="12.75">
      <c r="A91" s="368"/>
      <c r="B91" s="369" t="s">
        <v>4530</v>
      </c>
      <c r="C91" s="370" t="s">
        <v>58</v>
      </c>
      <c r="D91" s="814"/>
      <c r="E91" s="372"/>
      <c r="F91" s="949"/>
      <c r="G91" s="374"/>
      <c r="H91" s="364"/>
      <c r="I91" s="902"/>
      <c r="J91" s="959" t="str">
        <f t="shared" si="2"/>
        <v/>
      </c>
    </row>
    <row r="92" spans="1:10" s="108" customFormat="1" ht="12.75">
      <c r="A92" s="368"/>
      <c r="B92" s="369"/>
      <c r="C92" s="370" t="s">
        <v>59</v>
      </c>
      <c r="D92" s="814"/>
      <c r="E92" s="372"/>
      <c r="F92" s="949"/>
      <c r="G92" s="374"/>
      <c r="H92" s="364"/>
      <c r="I92" s="902"/>
      <c r="J92" s="959" t="str">
        <f t="shared" si="2"/>
        <v/>
      </c>
    </row>
    <row r="93" spans="1:10" s="108" customFormat="1" ht="12.75">
      <c r="A93" s="368"/>
      <c r="B93" s="385"/>
      <c r="C93" s="370" t="s">
        <v>2172</v>
      </c>
      <c r="D93" s="814"/>
      <c r="E93" s="372"/>
      <c r="F93" s="949"/>
      <c r="G93" s="374"/>
      <c r="H93" s="364"/>
      <c r="I93" s="902"/>
      <c r="J93" s="959" t="str">
        <f t="shared" si="2"/>
        <v/>
      </c>
    </row>
    <row r="94" spans="1:10" s="108" customFormat="1" ht="22.5">
      <c r="A94" s="361">
        <v>12</v>
      </c>
      <c r="B94" s="362" t="s">
        <v>4502</v>
      </c>
      <c r="C94" s="364" t="s">
        <v>4503</v>
      </c>
      <c r="D94" s="390" t="s">
        <v>1570</v>
      </c>
      <c r="E94" s="366">
        <v>108.07</v>
      </c>
      <c r="F94" s="948"/>
      <c r="G94" s="367">
        <f>E94*F94</f>
        <v>0</v>
      </c>
      <c r="H94" s="364" t="s">
        <v>3227</v>
      </c>
      <c r="I94" s="902"/>
      <c r="J94" s="959" t="str">
        <f t="shared" si="2"/>
        <v>CHYBNÁ CENA</v>
      </c>
    </row>
    <row r="95" spans="1:10" s="108" customFormat="1" ht="12.75">
      <c r="A95" s="368"/>
      <c r="B95" s="369" t="s">
        <v>4530</v>
      </c>
      <c r="C95" s="370" t="s">
        <v>60</v>
      </c>
      <c r="D95" s="814"/>
      <c r="E95" s="372"/>
      <c r="F95" s="949"/>
      <c r="G95" s="374"/>
      <c r="H95" s="364"/>
      <c r="I95" s="902"/>
      <c r="J95" s="959" t="str">
        <f t="shared" si="2"/>
        <v/>
      </c>
    </row>
    <row r="96" spans="1:10" s="108" customFormat="1" ht="12.75">
      <c r="A96" s="368"/>
      <c r="B96" s="369"/>
      <c r="C96" s="370" t="s">
        <v>61</v>
      </c>
      <c r="D96" s="814"/>
      <c r="E96" s="372"/>
      <c r="F96" s="949"/>
      <c r="G96" s="374"/>
      <c r="H96" s="364"/>
      <c r="I96" s="902"/>
      <c r="J96" s="959" t="str">
        <f t="shared" si="2"/>
        <v/>
      </c>
    </row>
    <row r="97" spans="1:10" s="108" customFormat="1" ht="12.75">
      <c r="A97" s="368"/>
      <c r="B97" s="369"/>
      <c r="C97" s="370" t="s">
        <v>62</v>
      </c>
      <c r="D97" s="814"/>
      <c r="E97" s="372"/>
      <c r="F97" s="949"/>
      <c r="G97" s="374"/>
      <c r="H97" s="364"/>
      <c r="I97" s="902"/>
      <c r="J97" s="959" t="str">
        <f t="shared" si="2"/>
        <v/>
      </c>
    </row>
    <row r="98" spans="1:10" s="108" customFormat="1" ht="12.75">
      <c r="A98" s="368"/>
      <c r="B98" s="369"/>
      <c r="C98" s="370" t="s">
        <v>63</v>
      </c>
      <c r="D98" s="814"/>
      <c r="E98" s="372"/>
      <c r="F98" s="949"/>
      <c r="G98" s="374"/>
      <c r="H98" s="364"/>
      <c r="I98" s="902"/>
      <c r="J98" s="959" t="str">
        <f t="shared" si="2"/>
        <v/>
      </c>
    </row>
    <row r="99" spans="1:10" s="108" customFormat="1" ht="12.75">
      <c r="A99" s="368"/>
      <c r="B99" s="385"/>
      <c r="C99" s="370" t="s">
        <v>2172</v>
      </c>
      <c r="D99" s="814"/>
      <c r="E99" s="372"/>
      <c r="F99" s="949"/>
      <c r="G99" s="374"/>
      <c r="H99" s="364"/>
      <c r="I99" s="902"/>
      <c r="J99" s="959" t="str">
        <f t="shared" si="2"/>
        <v/>
      </c>
    </row>
    <row r="100" spans="1:10" s="108" customFormat="1" ht="22.5">
      <c r="A100" s="361">
        <v>13</v>
      </c>
      <c r="B100" s="362" t="s">
        <v>4504</v>
      </c>
      <c r="C100" s="364" t="s">
        <v>4505</v>
      </c>
      <c r="D100" s="390" t="s">
        <v>1570</v>
      </c>
      <c r="E100" s="366">
        <v>2.02</v>
      </c>
      <c r="F100" s="948"/>
      <c r="G100" s="367">
        <f>E100*F100</f>
        <v>0</v>
      </c>
      <c r="H100" s="364" t="s">
        <v>3227</v>
      </c>
      <c r="I100" s="902"/>
      <c r="J100" s="959" t="str">
        <f t="shared" si="2"/>
        <v>CHYBNÁ CENA</v>
      </c>
    </row>
    <row r="101" spans="1:10" s="108" customFormat="1" ht="12.75">
      <c r="A101" s="368"/>
      <c r="B101" s="369" t="s">
        <v>4530</v>
      </c>
      <c r="C101" s="370" t="s">
        <v>64</v>
      </c>
      <c r="D101" s="814"/>
      <c r="E101" s="372"/>
      <c r="F101" s="949"/>
      <c r="G101" s="374"/>
      <c r="H101" s="364"/>
      <c r="I101" s="902"/>
      <c r="J101" s="959" t="str">
        <f t="shared" si="2"/>
        <v/>
      </c>
    </row>
    <row r="102" spans="1:10" s="108" customFormat="1" ht="12.75">
      <c r="A102" s="368"/>
      <c r="B102" s="385"/>
      <c r="C102" s="370" t="s">
        <v>2172</v>
      </c>
      <c r="D102" s="814"/>
      <c r="E102" s="372"/>
      <c r="F102" s="949"/>
      <c r="G102" s="374"/>
      <c r="H102" s="364"/>
      <c r="I102" s="902"/>
      <c r="J102" s="959" t="str">
        <f t="shared" si="2"/>
        <v/>
      </c>
    </row>
    <row r="103" spans="1:10" s="108" customFormat="1" ht="22.5">
      <c r="A103" s="361">
        <v>14</v>
      </c>
      <c r="B103" s="362" t="s">
        <v>4506</v>
      </c>
      <c r="C103" s="364" t="s">
        <v>4507</v>
      </c>
      <c r="D103" s="390" t="s">
        <v>1570</v>
      </c>
      <c r="E103" s="366">
        <v>10.1</v>
      </c>
      <c r="F103" s="948"/>
      <c r="G103" s="367">
        <f>E103*F103</f>
        <v>0</v>
      </c>
      <c r="H103" s="364" t="s">
        <v>3227</v>
      </c>
      <c r="I103" s="902"/>
      <c r="J103" s="959" t="str">
        <f t="shared" si="2"/>
        <v>CHYBNÁ CENA</v>
      </c>
    </row>
    <row r="104" spans="1:10" s="108" customFormat="1" ht="12.75">
      <c r="A104" s="368"/>
      <c r="B104" s="369" t="s">
        <v>4530</v>
      </c>
      <c r="C104" s="370" t="s">
        <v>67</v>
      </c>
      <c r="D104" s="814"/>
      <c r="E104" s="372"/>
      <c r="F104" s="949"/>
      <c r="G104" s="374"/>
      <c r="H104" s="364"/>
      <c r="I104" s="902"/>
      <c r="J104" s="959" t="str">
        <f t="shared" si="2"/>
        <v/>
      </c>
    </row>
    <row r="105" spans="1:10" s="108" customFormat="1" ht="12.75">
      <c r="A105" s="368"/>
      <c r="B105" s="385"/>
      <c r="C105" s="370" t="s">
        <v>2172</v>
      </c>
      <c r="D105" s="814"/>
      <c r="E105" s="372"/>
      <c r="F105" s="949"/>
      <c r="G105" s="374"/>
      <c r="H105" s="364"/>
      <c r="I105" s="902"/>
      <c r="J105" s="959" t="str">
        <f t="shared" si="2"/>
        <v/>
      </c>
    </row>
    <row r="106" spans="1:10" s="108" customFormat="1" ht="22.5">
      <c r="A106" s="361">
        <v>15</v>
      </c>
      <c r="B106" s="362" t="s">
        <v>4508</v>
      </c>
      <c r="C106" s="364" t="s">
        <v>4509</v>
      </c>
      <c r="D106" s="390" t="s">
        <v>1570</v>
      </c>
      <c r="E106" s="366">
        <v>7.07</v>
      </c>
      <c r="F106" s="948"/>
      <c r="G106" s="367">
        <f>E106*F106</f>
        <v>0</v>
      </c>
      <c r="H106" s="364" t="s">
        <v>3227</v>
      </c>
      <c r="I106" s="902"/>
      <c r="J106" s="959" t="str">
        <f t="shared" si="2"/>
        <v>CHYBNÁ CENA</v>
      </c>
    </row>
    <row r="107" spans="1:10" s="108" customFormat="1" ht="12.75">
      <c r="A107" s="368"/>
      <c r="B107" s="369" t="s">
        <v>4530</v>
      </c>
      <c r="C107" s="370" t="s">
        <v>68</v>
      </c>
      <c r="D107" s="814"/>
      <c r="E107" s="372"/>
      <c r="F107" s="949"/>
      <c r="G107" s="374"/>
      <c r="H107" s="364"/>
      <c r="I107" s="902"/>
      <c r="J107" s="959" t="str">
        <f t="shared" si="2"/>
        <v/>
      </c>
    </row>
    <row r="108" spans="1:10" s="108" customFormat="1" ht="12.75">
      <c r="A108" s="368"/>
      <c r="B108" s="385"/>
      <c r="C108" s="370" t="s">
        <v>2172</v>
      </c>
      <c r="D108" s="814"/>
      <c r="E108" s="372"/>
      <c r="F108" s="949"/>
      <c r="G108" s="374"/>
      <c r="H108" s="364"/>
      <c r="I108" s="902"/>
      <c r="J108" s="959" t="str">
        <f t="shared" si="2"/>
        <v/>
      </c>
    </row>
    <row r="109" spans="1:10" s="108" customFormat="1" ht="22.5">
      <c r="A109" s="361">
        <v>16</v>
      </c>
      <c r="B109" s="362" t="s">
        <v>4510</v>
      </c>
      <c r="C109" s="364" t="s">
        <v>4511</v>
      </c>
      <c r="D109" s="390" t="s">
        <v>1570</v>
      </c>
      <c r="E109" s="366">
        <v>9.09</v>
      </c>
      <c r="F109" s="948"/>
      <c r="G109" s="367">
        <f>E109*F109</f>
        <v>0</v>
      </c>
      <c r="H109" s="364" t="s">
        <v>3227</v>
      </c>
      <c r="I109" s="902"/>
      <c r="J109" s="959" t="str">
        <f t="shared" si="2"/>
        <v>CHYBNÁ CENA</v>
      </c>
    </row>
    <row r="110" spans="1:10" s="108" customFormat="1" ht="12.75">
      <c r="A110" s="368"/>
      <c r="B110" s="369" t="s">
        <v>4530</v>
      </c>
      <c r="C110" s="370" t="s">
        <v>65</v>
      </c>
      <c r="D110" s="814"/>
      <c r="E110" s="372"/>
      <c r="F110" s="949"/>
      <c r="G110" s="374"/>
      <c r="H110" s="364"/>
      <c r="I110" s="902"/>
      <c r="J110" s="959" t="str">
        <f t="shared" si="2"/>
        <v/>
      </c>
    </row>
    <row r="111" spans="1:10" s="108" customFormat="1" ht="12.75">
      <c r="A111" s="368"/>
      <c r="B111" s="385"/>
      <c r="C111" s="370" t="s">
        <v>2172</v>
      </c>
      <c r="D111" s="814"/>
      <c r="E111" s="372"/>
      <c r="F111" s="949"/>
      <c r="G111" s="374"/>
      <c r="H111" s="364"/>
      <c r="I111" s="902"/>
      <c r="J111" s="959" t="str">
        <f t="shared" si="2"/>
        <v/>
      </c>
    </row>
    <row r="112" spans="1:10" s="108" customFormat="1" ht="22.5">
      <c r="A112" s="361">
        <v>17</v>
      </c>
      <c r="B112" s="362" t="s">
        <v>4512</v>
      </c>
      <c r="C112" s="364" t="s">
        <v>4513</v>
      </c>
      <c r="D112" s="390" t="s">
        <v>1570</v>
      </c>
      <c r="E112" s="366">
        <v>43.43</v>
      </c>
      <c r="F112" s="948"/>
      <c r="G112" s="367">
        <f>E112*F112</f>
        <v>0</v>
      </c>
      <c r="H112" s="364" t="s">
        <v>3227</v>
      </c>
      <c r="I112" s="902"/>
      <c r="J112" s="959" t="str">
        <f t="shared" si="2"/>
        <v>CHYBNÁ CENA</v>
      </c>
    </row>
    <row r="113" spans="1:10" s="108" customFormat="1" ht="12.75">
      <c r="A113" s="368"/>
      <c r="B113" s="369" t="s">
        <v>4530</v>
      </c>
      <c r="C113" s="370" t="s">
        <v>66</v>
      </c>
      <c r="D113" s="814"/>
      <c r="E113" s="372"/>
      <c r="F113" s="949"/>
      <c r="G113" s="374"/>
      <c r="H113" s="364"/>
      <c r="I113" s="902"/>
      <c r="J113" s="959" t="str">
        <f t="shared" si="2"/>
        <v/>
      </c>
    </row>
    <row r="114" spans="1:10" s="108" customFormat="1" ht="12.75">
      <c r="A114" s="368"/>
      <c r="B114" s="385"/>
      <c r="C114" s="370" t="s">
        <v>2172</v>
      </c>
      <c r="D114" s="814"/>
      <c r="E114" s="372"/>
      <c r="F114" s="949"/>
      <c r="G114" s="374"/>
      <c r="H114" s="364"/>
      <c r="I114" s="902"/>
      <c r="J114" s="959" t="str">
        <f t="shared" si="2"/>
        <v/>
      </c>
    </row>
    <row r="115" spans="1:10" s="108" customFormat="1" ht="22.5">
      <c r="A115" s="361">
        <v>18</v>
      </c>
      <c r="B115" s="362" t="s">
        <v>4514</v>
      </c>
      <c r="C115" s="364" t="s">
        <v>3994</v>
      </c>
      <c r="D115" s="390" t="s">
        <v>1570</v>
      </c>
      <c r="E115" s="366">
        <v>3.03</v>
      </c>
      <c r="F115" s="948"/>
      <c r="G115" s="367">
        <f>E115*F115</f>
        <v>0</v>
      </c>
      <c r="H115" s="364" t="s">
        <v>3227</v>
      </c>
      <c r="I115" s="902"/>
      <c r="J115" s="959" t="str">
        <f t="shared" si="2"/>
        <v>CHYBNÁ CENA</v>
      </c>
    </row>
    <row r="116" spans="1:10" s="108" customFormat="1" ht="12.75">
      <c r="A116" s="368"/>
      <c r="B116" s="369" t="s">
        <v>4530</v>
      </c>
      <c r="C116" s="370" t="s">
        <v>69</v>
      </c>
      <c r="D116" s="814"/>
      <c r="E116" s="372"/>
      <c r="F116" s="949"/>
      <c r="G116" s="374"/>
      <c r="H116" s="364"/>
      <c r="I116" s="902"/>
      <c r="J116" s="959" t="str">
        <f t="shared" si="2"/>
        <v/>
      </c>
    </row>
    <row r="117" spans="1:10" s="108" customFormat="1" ht="12.75">
      <c r="A117" s="368"/>
      <c r="B117" s="369"/>
      <c r="C117" s="370" t="s">
        <v>70</v>
      </c>
      <c r="D117" s="814"/>
      <c r="E117" s="372"/>
      <c r="F117" s="949"/>
      <c r="G117" s="374"/>
      <c r="H117" s="364"/>
      <c r="I117" s="902"/>
      <c r="J117" s="959" t="str">
        <f t="shared" si="2"/>
        <v/>
      </c>
    </row>
    <row r="118" spans="1:10" s="108" customFormat="1" ht="12.75">
      <c r="A118" s="368"/>
      <c r="B118" s="385"/>
      <c r="C118" s="370" t="s">
        <v>2172</v>
      </c>
      <c r="D118" s="814"/>
      <c r="E118" s="372"/>
      <c r="F118" s="949"/>
      <c r="G118" s="374"/>
      <c r="H118" s="364"/>
      <c r="I118" s="902"/>
      <c r="J118" s="959" t="str">
        <f t="shared" si="2"/>
        <v/>
      </c>
    </row>
    <row r="119" spans="1:10" s="108" customFormat="1" ht="22.5">
      <c r="A119" s="361">
        <v>19</v>
      </c>
      <c r="B119" s="362" t="s">
        <v>3995</v>
      </c>
      <c r="C119" s="364" t="s">
        <v>3996</v>
      </c>
      <c r="D119" s="390" t="s">
        <v>1570</v>
      </c>
      <c r="E119" s="366">
        <v>10.1</v>
      </c>
      <c r="F119" s="948"/>
      <c r="G119" s="367">
        <f>E119*F119</f>
        <v>0</v>
      </c>
      <c r="H119" s="364" t="s">
        <v>3227</v>
      </c>
      <c r="I119" s="902"/>
      <c r="J119" s="959" t="str">
        <f t="shared" si="2"/>
        <v>CHYBNÁ CENA</v>
      </c>
    </row>
    <row r="120" spans="1:10" s="108" customFormat="1" ht="12.75">
      <c r="A120" s="368"/>
      <c r="B120" s="369" t="s">
        <v>4530</v>
      </c>
      <c r="C120" s="370" t="s">
        <v>71</v>
      </c>
      <c r="D120" s="814"/>
      <c r="E120" s="372"/>
      <c r="F120" s="949"/>
      <c r="G120" s="374"/>
      <c r="H120" s="364"/>
      <c r="I120" s="902"/>
      <c r="J120" s="959" t="str">
        <f t="shared" si="2"/>
        <v/>
      </c>
    </row>
    <row r="121" spans="1:10" s="108" customFormat="1" ht="12.75">
      <c r="A121" s="368"/>
      <c r="B121" s="385"/>
      <c r="C121" s="370" t="s">
        <v>2172</v>
      </c>
      <c r="D121" s="814"/>
      <c r="E121" s="372"/>
      <c r="F121" s="949"/>
      <c r="G121" s="374"/>
      <c r="H121" s="364"/>
      <c r="I121" s="902"/>
      <c r="J121" s="959" t="str">
        <f t="shared" si="2"/>
        <v/>
      </c>
    </row>
    <row r="122" spans="1:10" s="108" customFormat="1" ht="22.5">
      <c r="A122" s="361">
        <v>20</v>
      </c>
      <c r="B122" s="362" t="s">
        <v>3997</v>
      </c>
      <c r="C122" s="364" t="s">
        <v>3998</v>
      </c>
      <c r="D122" s="390" t="s">
        <v>1570</v>
      </c>
      <c r="E122" s="366">
        <v>4.04</v>
      </c>
      <c r="F122" s="948"/>
      <c r="G122" s="367">
        <f>E122*F122</f>
        <v>0</v>
      </c>
      <c r="H122" s="364" t="s">
        <v>3227</v>
      </c>
      <c r="I122" s="902"/>
      <c r="J122" s="959" t="str">
        <f t="shared" si="2"/>
        <v>CHYBNÁ CENA</v>
      </c>
    </row>
    <row r="123" spans="1:10" s="108" customFormat="1" ht="12.75">
      <c r="A123" s="368"/>
      <c r="B123" s="369" t="s">
        <v>4530</v>
      </c>
      <c r="C123" s="370" t="s">
        <v>72</v>
      </c>
      <c r="D123" s="814"/>
      <c r="E123" s="372"/>
      <c r="F123" s="949"/>
      <c r="G123" s="374"/>
      <c r="H123" s="364"/>
      <c r="I123" s="902"/>
      <c r="J123" s="959" t="str">
        <f t="shared" si="2"/>
        <v/>
      </c>
    </row>
    <row r="124" spans="1:10" s="108" customFormat="1" ht="12.75">
      <c r="A124" s="368"/>
      <c r="B124" s="385"/>
      <c r="C124" s="370" t="s">
        <v>2172</v>
      </c>
      <c r="D124" s="814"/>
      <c r="E124" s="372"/>
      <c r="F124" s="949"/>
      <c r="G124" s="374"/>
      <c r="H124" s="364"/>
      <c r="I124" s="902"/>
      <c r="J124" s="959" t="str">
        <f t="shared" si="2"/>
        <v/>
      </c>
    </row>
    <row r="125" spans="1:10" s="108" customFormat="1" ht="22.5">
      <c r="A125" s="361">
        <v>21</v>
      </c>
      <c r="B125" s="362" t="s">
        <v>75</v>
      </c>
      <c r="C125" s="364" t="s">
        <v>76</v>
      </c>
      <c r="D125" s="390" t="s">
        <v>1570</v>
      </c>
      <c r="E125" s="366">
        <v>2.02</v>
      </c>
      <c r="F125" s="948"/>
      <c r="G125" s="367">
        <f>E125*F125</f>
        <v>0</v>
      </c>
      <c r="H125" s="364" t="s">
        <v>3227</v>
      </c>
      <c r="I125" s="902"/>
      <c r="J125" s="959" t="str">
        <f t="shared" si="2"/>
        <v>CHYBNÁ CENA</v>
      </c>
    </row>
    <row r="126" spans="1:10" s="108" customFormat="1" ht="12.75">
      <c r="A126" s="368"/>
      <c r="B126" s="369" t="s">
        <v>4530</v>
      </c>
      <c r="C126" s="370" t="s">
        <v>74</v>
      </c>
      <c r="D126" s="814"/>
      <c r="E126" s="372"/>
      <c r="F126" s="949"/>
      <c r="G126" s="374"/>
      <c r="H126" s="364"/>
      <c r="I126" s="902"/>
      <c r="J126" s="959" t="str">
        <f t="shared" si="2"/>
        <v/>
      </c>
    </row>
    <row r="127" spans="1:10" s="108" customFormat="1" ht="12.75">
      <c r="A127" s="368"/>
      <c r="B127" s="385"/>
      <c r="C127" s="370" t="s">
        <v>2172</v>
      </c>
      <c r="D127" s="814"/>
      <c r="E127" s="372"/>
      <c r="F127" s="949"/>
      <c r="G127" s="374"/>
      <c r="H127" s="364"/>
      <c r="I127" s="902"/>
      <c r="J127" s="959" t="str">
        <f t="shared" si="2"/>
        <v/>
      </c>
    </row>
    <row r="128" spans="1:10" s="108" customFormat="1" ht="22.5">
      <c r="A128" s="361">
        <v>22</v>
      </c>
      <c r="B128" s="362" t="s">
        <v>78</v>
      </c>
      <c r="C128" s="364" t="s">
        <v>77</v>
      </c>
      <c r="D128" s="390" t="s">
        <v>1570</v>
      </c>
      <c r="E128" s="366">
        <v>3.03</v>
      </c>
      <c r="F128" s="948"/>
      <c r="G128" s="367">
        <f>E128*F128</f>
        <v>0</v>
      </c>
      <c r="H128" s="364" t="s">
        <v>3227</v>
      </c>
      <c r="I128" s="902"/>
      <c r="J128" s="959" t="str">
        <f t="shared" si="2"/>
        <v>CHYBNÁ CENA</v>
      </c>
    </row>
    <row r="129" spans="1:10" s="108" customFormat="1" ht="12.75">
      <c r="A129" s="368"/>
      <c r="B129" s="369" t="s">
        <v>4530</v>
      </c>
      <c r="C129" s="370" t="s">
        <v>56</v>
      </c>
      <c r="D129" s="814"/>
      <c r="E129" s="372"/>
      <c r="F129" s="949"/>
      <c r="G129" s="374"/>
      <c r="H129" s="364"/>
      <c r="I129" s="902"/>
      <c r="J129" s="959" t="str">
        <f t="shared" si="2"/>
        <v/>
      </c>
    </row>
    <row r="130" spans="1:10" s="108" customFormat="1" ht="12.75">
      <c r="A130" s="368"/>
      <c r="B130" s="385"/>
      <c r="C130" s="370" t="s">
        <v>2172</v>
      </c>
      <c r="D130" s="814"/>
      <c r="E130" s="372"/>
      <c r="F130" s="949"/>
      <c r="G130" s="374"/>
      <c r="H130" s="364"/>
      <c r="I130" s="902"/>
      <c r="J130" s="959" t="str">
        <f t="shared" si="2"/>
        <v/>
      </c>
    </row>
    <row r="131" spans="1:10" s="108" customFormat="1" ht="33.75">
      <c r="A131" s="361">
        <v>23</v>
      </c>
      <c r="B131" s="362" t="s">
        <v>83</v>
      </c>
      <c r="C131" s="364" t="s">
        <v>3999</v>
      </c>
      <c r="D131" s="390" t="s">
        <v>3773</v>
      </c>
      <c r="E131" s="366">
        <v>281.79</v>
      </c>
      <c r="F131" s="948"/>
      <c r="G131" s="367">
        <f>E131*F131</f>
        <v>0</v>
      </c>
      <c r="H131" s="364" t="s">
        <v>53</v>
      </c>
      <c r="I131" s="902" t="s">
        <v>80</v>
      </c>
      <c r="J131" s="959" t="str">
        <f t="shared" si="2"/>
        <v>CHYBNÁ CENA</v>
      </c>
    </row>
    <row r="132" spans="1:10" s="108" customFormat="1" ht="12.75">
      <c r="A132" s="368"/>
      <c r="B132" s="369" t="s">
        <v>4530</v>
      </c>
      <c r="C132" s="370" t="s">
        <v>4075</v>
      </c>
      <c r="D132" s="814"/>
      <c r="E132" s="372"/>
      <c r="F132" s="949"/>
      <c r="G132" s="374"/>
      <c r="H132" s="364"/>
      <c r="I132" s="902"/>
      <c r="J132" s="959" t="str">
        <f t="shared" si="2"/>
        <v/>
      </c>
    </row>
    <row r="133" spans="1:10" s="108" customFormat="1" ht="12.75">
      <c r="A133" s="368"/>
      <c r="B133" s="369"/>
      <c r="C133" s="370" t="s">
        <v>4566</v>
      </c>
      <c r="D133" s="814"/>
      <c r="E133" s="372"/>
      <c r="F133" s="949"/>
      <c r="G133" s="374"/>
      <c r="H133" s="364"/>
      <c r="I133" s="902"/>
      <c r="J133" s="959" t="str">
        <f t="shared" si="2"/>
        <v/>
      </c>
    </row>
    <row r="134" spans="1:10" s="108" customFormat="1" ht="12.75">
      <c r="A134" s="368"/>
      <c r="B134" s="385"/>
      <c r="C134" s="370" t="s">
        <v>4564</v>
      </c>
      <c r="D134" s="814"/>
      <c r="E134" s="372"/>
      <c r="F134" s="949"/>
      <c r="G134" s="374"/>
      <c r="H134" s="364"/>
      <c r="I134" s="902"/>
      <c r="J134" s="959" t="str">
        <f t="shared" si="2"/>
        <v/>
      </c>
    </row>
    <row r="135" spans="1:10" s="108" customFormat="1" ht="33.75">
      <c r="A135" s="361">
        <v>24</v>
      </c>
      <c r="B135" s="362" t="s">
        <v>4000</v>
      </c>
      <c r="C135" s="364" t="s">
        <v>4001</v>
      </c>
      <c r="D135" s="390" t="s">
        <v>3773</v>
      </c>
      <c r="E135" s="366">
        <v>786.44</v>
      </c>
      <c r="F135" s="948"/>
      <c r="G135" s="367">
        <f>E135*F135</f>
        <v>0</v>
      </c>
      <c r="H135" s="364" t="s">
        <v>53</v>
      </c>
      <c r="I135" s="902" t="s">
        <v>80</v>
      </c>
      <c r="J135" s="959" t="str">
        <f t="shared" si="2"/>
        <v>CHYBNÁ CENA</v>
      </c>
    </row>
    <row r="136" spans="1:10" s="108" customFormat="1" ht="12.75">
      <c r="A136" s="368"/>
      <c r="B136" s="369" t="s">
        <v>4530</v>
      </c>
      <c r="C136" s="370" t="s">
        <v>4068</v>
      </c>
      <c r="D136" s="814"/>
      <c r="E136" s="372"/>
      <c r="F136" s="949"/>
      <c r="G136" s="374"/>
      <c r="H136" s="364"/>
      <c r="I136" s="902"/>
      <c r="J136" s="959" t="str">
        <f t="shared" si="2"/>
        <v/>
      </c>
    </row>
    <row r="137" spans="1:10" s="108" customFormat="1" ht="33.75">
      <c r="A137" s="361">
        <v>25</v>
      </c>
      <c r="B137" s="362" t="s">
        <v>79</v>
      </c>
      <c r="C137" s="364" t="s">
        <v>4561</v>
      </c>
      <c r="D137" s="390" t="s">
        <v>3773</v>
      </c>
      <c r="E137" s="366">
        <v>1996.94</v>
      </c>
      <c r="F137" s="948"/>
      <c r="G137" s="367">
        <f>E137*F137</f>
        <v>0</v>
      </c>
      <c r="H137" s="364" t="s">
        <v>53</v>
      </c>
      <c r="I137" s="902" t="s">
        <v>80</v>
      </c>
      <c r="J137" s="959" t="str">
        <f t="shared" si="2"/>
        <v>CHYBNÁ CENA</v>
      </c>
    </row>
    <row r="138" spans="1:10" s="108" customFormat="1" ht="12.75">
      <c r="A138" s="368"/>
      <c r="B138" s="369"/>
      <c r="C138" s="370" t="s">
        <v>4069</v>
      </c>
      <c r="D138" s="814"/>
      <c r="E138" s="372"/>
      <c r="F138" s="949"/>
      <c r="G138" s="374"/>
      <c r="H138" s="364"/>
      <c r="I138" s="902"/>
      <c r="J138" s="959" t="str">
        <f t="shared" si="2"/>
        <v/>
      </c>
    </row>
    <row r="139" spans="1:10" s="108" customFormat="1" ht="33.75">
      <c r="A139" s="361">
        <v>26</v>
      </c>
      <c r="B139" s="362" t="s">
        <v>84</v>
      </c>
      <c r="C139" s="364" t="s">
        <v>4002</v>
      </c>
      <c r="D139" s="390" t="s">
        <v>3773</v>
      </c>
      <c r="E139" s="366">
        <v>1626.47</v>
      </c>
      <c r="F139" s="948"/>
      <c r="G139" s="367">
        <f>E139*F139</f>
        <v>0</v>
      </c>
      <c r="H139" s="364" t="s">
        <v>53</v>
      </c>
      <c r="I139" s="902" t="s">
        <v>80</v>
      </c>
      <c r="J139" s="959" t="str">
        <f aca="true" t="shared" si="3" ref="J139:J202">IF((ISBLANK(D139)),"",IF(G139&lt;=0,"CHYBNÁ CENA",""))</f>
        <v>CHYBNÁ CENA</v>
      </c>
    </row>
    <row r="140" spans="1:10" s="108" customFormat="1" ht="12.75">
      <c r="A140" s="368"/>
      <c r="B140" s="369"/>
      <c r="C140" s="370" t="s">
        <v>4003</v>
      </c>
      <c r="D140" s="814"/>
      <c r="E140" s="372"/>
      <c r="F140" s="949"/>
      <c r="G140" s="374"/>
      <c r="H140" s="364"/>
      <c r="I140" s="902"/>
      <c r="J140" s="959" t="str">
        <f t="shared" si="3"/>
        <v/>
      </c>
    </row>
    <row r="141" spans="1:10" s="108" customFormat="1" ht="12.75">
      <c r="A141" s="368"/>
      <c r="B141" s="385"/>
      <c r="C141" s="370" t="s">
        <v>4004</v>
      </c>
      <c r="D141" s="814"/>
      <c r="E141" s="372"/>
      <c r="F141" s="949"/>
      <c r="G141" s="374"/>
      <c r="H141" s="364"/>
      <c r="I141" s="902"/>
      <c r="J141" s="959" t="str">
        <f t="shared" si="3"/>
        <v/>
      </c>
    </row>
    <row r="142" spans="1:10" s="108" customFormat="1" ht="33.75">
      <c r="A142" s="1232">
        <v>27</v>
      </c>
      <c r="B142" s="1233" t="s">
        <v>167</v>
      </c>
      <c r="C142" s="1234" t="s">
        <v>168</v>
      </c>
      <c r="D142" s="1235" t="s">
        <v>3773</v>
      </c>
      <c r="E142" s="1236">
        <v>12.58</v>
      </c>
      <c r="F142" s="1237"/>
      <c r="G142" s="1238">
        <f>E142*F142</f>
        <v>0</v>
      </c>
      <c r="H142" s="1234" t="s">
        <v>53</v>
      </c>
      <c r="I142" s="1239" t="s">
        <v>80</v>
      </c>
      <c r="J142" s="959" t="str">
        <f t="shared" si="3"/>
        <v>CHYBNÁ CENA</v>
      </c>
    </row>
    <row r="143" spans="1:10" s="108" customFormat="1" ht="12.75">
      <c r="A143" s="368"/>
      <c r="B143" s="369" t="s">
        <v>4530</v>
      </c>
      <c r="C143" s="370" t="s">
        <v>4565</v>
      </c>
      <c r="D143" s="814"/>
      <c r="E143" s="372"/>
      <c r="F143" s="949"/>
      <c r="G143" s="374"/>
      <c r="H143" s="364"/>
      <c r="I143" s="902"/>
      <c r="J143" s="959" t="str">
        <f t="shared" si="3"/>
        <v/>
      </c>
    </row>
    <row r="144" spans="1:10" s="108" customFormat="1" ht="33.75">
      <c r="A144" s="1232">
        <v>28</v>
      </c>
      <c r="B144" s="1233" t="s">
        <v>4006</v>
      </c>
      <c r="C144" s="1234" t="s">
        <v>169</v>
      </c>
      <c r="D144" s="1235" t="s">
        <v>3773</v>
      </c>
      <c r="E144" s="1236">
        <v>3.67</v>
      </c>
      <c r="F144" s="1237"/>
      <c r="G144" s="1238">
        <f>E144*F144</f>
        <v>0</v>
      </c>
      <c r="H144" s="1234" t="s">
        <v>53</v>
      </c>
      <c r="I144" s="1239" t="s">
        <v>80</v>
      </c>
      <c r="J144" s="959" t="str">
        <f t="shared" si="3"/>
        <v>CHYBNÁ CENA</v>
      </c>
    </row>
    <row r="145" spans="1:10" s="108" customFormat="1" ht="12.75">
      <c r="A145" s="368"/>
      <c r="B145" s="369" t="s">
        <v>4530</v>
      </c>
      <c r="C145" s="370" t="s">
        <v>4007</v>
      </c>
      <c r="D145" s="814"/>
      <c r="E145" s="372"/>
      <c r="F145" s="949"/>
      <c r="G145" s="374"/>
      <c r="H145" s="364"/>
      <c r="I145" s="902"/>
      <c r="J145" s="959" t="str">
        <f t="shared" si="3"/>
        <v/>
      </c>
    </row>
    <row r="146" spans="1:10" s="108" customFormat="1" ht="33.75">
      <c r="A146" s="361">
        <v>29</v>
      </c>
      <c r="B146" s="362" t="s">
        <v>4010</v>
      </c>
      <c r="C146" s="364" t="s">
        <v>4011</v>
      </c>
      <c r="D146" s="390" t="s">
        <v>3773</v>
      </c>
      <c r="E146" s="366">
        <v>17.89</v>
      </c>
      <c r="F146" s="948"/>
      <c r="G146" s="367">
        <f>E146*F146</f>
        <v>0</v>
      </c>
      <c r="H146" s="364" t="s">
        <v>82</v>
      </c>
      <c r="I146" s="902" t="s">
        <v>81</v>
      </c>
      <c r="J146" s="959" t="str">
        <f t="shared" si="3"/>
        <v>CHYBNÁ CENA</v>
      </c>
    </row>
    <row r="147" spans="1:10" s="108" customFormat="1" ht="12.75">
      <c r="A147" s="368"/>
      <c r="B147" s="369" t="s">
        <v>4530</v>
      </c>
      <c r="C147" s="370" t="s">
        <v>4072</v>
      </c>
      <c r="D147" s="814"/>
      <c r="E147" s="372"/>
      <c r="F147" s="949"/>
      <c r="G147" s="374"/>
      <c r="H147" s="364"/>
      <c r="I147" s="902"/>
      <c r="J147" s="959" t="str">
        <f t="shared" si="3"/>
        <v/>
      </c>
    </row>
    <row r="148" spans="1:10" s="108" customFormat="1" ht="33.75">
      <c r="A148" s="1232">
        <v>30</v>
      </c>
      <c r="B148" s="1233" t="s">
        <v>4008</v>
      </c>
      <c r="C148" s="1234" t="s">
        <v>170</v>
      </c>
      <c r="D148" s="1235" t="s">
        <v>3773</v>
      </c>
      <c r="E148" s="1236">
        <v>34.88</v>
      </c>
      <c r="F148" s="1237"/>
      <c r="G148" s="1238">
        <f>E148*F148</f>
        <v>0</v>
      </c>
      <c r="H148" s="1234" t="s">
        <v>53</v>
      </c>
      <c r="I148" s="1239" t="s">
        <v>80</v>
      </c>
      <c r="J148" s="959" t="str">
        <f t="shared" si="3"/>
        <v>CHYBNÁ CENA</v>
      </c>
    </row>
    <row r="149" spans="1:10" s="108" customFormat="1" ht="12.75">
      <c r="A149" s="368"/>
      <c r="B149" s="369" t="s">
        <v>4530</v>
      </c>
      <c r="C149" s="370" t="s">
        <v>4009</v>
      </c>
      <c r="D149" s="814"/>
      <c r="E149" s="372"/>
      <c r="F149" s="949"/>
      <c r="G149" s="374"/>
      <c r="H149" s="364"/>
      <c r="I149" s="902"/>
      <c r="J149" s="959" t="str">
        <f t="shared" si="3"/>
        <v/>
      </c>
    </row>
    <row r="150" spans="1:10" s="108" customFormat="1" ht="33.75">
      <c r="A150" s="361">
        <v>31</v>
      </c>
      <c r="B150" s="362" t="s">
        <v>4010</v>
      </c>
      <c r="C150" s="364" t="s">
        <v>4011</v>
      </c>
      <c r="D150" s="390" t="s">
        <v>3773</v>
      </c>
      <c r="E150" s="366">
        <v>34.47</v>
      </c>
      <c r="F150" s="948"/>
      <c r="G150" s="367">
        <f>E150*F150</f>
        <v>0</v>
      </c>
      <c r="H150" s="364" t="s">
        <v>53</v>
      </c>
      <c r="I150" s="902" t="s">
        <v>80</v>
      </c>
      <c r="J150" s="959" t="str">
        <f t="shared" si="3"/>
        <v>CHYBNÁ CENA</v>
      </c>
    </row>
    <row r="151" spans="1:10" s="108" customFormat="1" ht="12.75">
      <c r="A151" s="368"/>
      <c r="B151" s="369" t="s">
        <v>4530</v>
      </c>
      <c r="C151" s="370" t="s">
        <v>4012</v>
      </c>
      <c r="D151" s="814"/>
      <c r="E151" s="372"/>
      <c r="F151" s="949"/>
      <c r="G151" s="374"/>
      <c r="H151" s="364"/>
      <c r="I151" s="902"/>
      <c r="J151" s="959" t="str">
        <f t="shared" si="3"/>
        <v/>
      </c>
    </row>
    <row r="152" spans="1:10" s="108" customFormat="1" ht="33.75">
      <c r="A152" s="361">
        <v>32</v>
      </c>
      <c r="B152" s="362" t="s">
        <v>4013</v>
      </c>
      <c r="C152" s="364" t="s">
        <v>4014</v>
      </c>
      <c r="D152" s="390" t="s">
        <v>3773</v>
      </c>
      <c r="E152" s="366">
        <v>120.98</v>
      </c>
      <c r="F152" s="948"/>
      <c r="G152" s="367">
        <f>E152*F152</f>
        <v>0</v>
      </c>
      <c r="H152" s="364" t="s">
        <v>53</v>
      </c>
      <c r="I152" s="902" t="s">
        <v>80</v>
      </c>
      <c r="J152" s="959" t="str">
        <f t="shared" si="3"/>
        <v>CHYBNÁ CENA</v>
      </c>
    </row>
    <row r="153" spans="1:10" s="108" customFormat="1" ht="12.75">
      <c r="A153" s="368"/>
      <c r="B153" s="369" t="s">
        <v>4530</v>
      </c>
      <c r="C153" s="370" t="s">
        <v>4563</v>
      </c>
      <c r="D153" s="814"/>
      <c r="E153" s="372"/>
      <c r="F153" s="949"/>
      <c r="G153" s="374"/>
      <c r="H153" s="364"/>
      <c r="I153" s="902"/>
      <c r="J153" s="959" t="str">
        <f t="shared" si="3"/>
        <v/>
      </c>
    </row>
    <row r="154" spans="1:10" s="108" customFormat="1" ht="33.75">
      <c r="A154" s="1232">
        <v>33</v>
      </c>
      <c r="B154" s="1233" t="s">
        <v>4015</v>
      </c>
      <c r="C154" s="1234" t="s">
        <v>171</v>
      </c>
      <c r="D154" s="1235" t="s">
        <v>3773</v>
      </c>
      <c r="E154" s="1236">
        <v>493.94</v>
      </c>
      <c r="F154" s="1237"/>
      <c r="G154" s="1238">
        <f>E154*F154</f>
        <v>0</v>
      </c>
      <c r="H154" s="1234" t="s">
        <v>53</v>
      </c>
      <c r="I154" s="1239" t="s">
        <v>80</v>
      </c>
      <c r="J154" s="959" t="str">
        <f t="shared" si="3"/>
        <v>CHYBNÁ CENA</v>
      </c>
    </row>
    <row r="155" spans="1:10" s="108" customFormat="1" ht="12.75">
      <c r="A155" s="368"/>
      <c r="B155" s="369" t="s">
        <v>4530</v>
      </c>
      <c r="C155" s="1240" t="s">
        <v>172</v>
      </c>
      <c r="D155" s="814"/>
      <c r="E155" s="372"/>
      <c r="F155" s="949"/>
      <c r="G155" s="374"/>
      <c r="H155" s="364"/>
      <c r="I155" s="902"/>
      <c r="J155" s="959" t="str">
        <f t="shared" si="3"/>
        <v/>
      </c>
    </row>
    <row r="156" spans="1:10" s="108" customFormat="1" ht="33.75">
      <c r="A156" s="1232">
        <v>34</v>
      </c>
      <c r="B156" s="1233" t="s">
        <v>173</v>
      </c>
      <c r="C156" s="1234" t="s">
        <v>174</v>
      </c>
      <c r="D156" s="1235" t="s">
        <v>3773</v>
      </c>
      <c r="E156" s="1236">
        <v>33.67</v>
      </c>
      <c r="F156" s="1237"/>
      <c r="G156" s="1238">
        <f>E156*F156</f>
        <v>0</v>
      </c>
      <c r="H156" s="1234" t="s">
        <v>53</v>
      </c>
      <c r="I156" s="1239" t="s">
        <v>80</v>
      </c>
      <c r="J156" s="959" t="str">
        <f t="shared" si="3"/>
        <v>CHYBNÁ CENA</v>
      </c>
    </row>
    <row r="157" spans="1:10" s="108" customFormat="1" ht="12.75">
      <c r="A157" s="368"/>
      <c r="B157" s="369" t="s">
        <v>4530</v>
      </c>
      <c r="C157" s="370" t="s">
        <v>4018</v>
      </c>
      <c r="D157" s="814"/>
      <c r="E157" s="372"/>
      <c r="F157" s="949"/>
      <c r="G157" s="374"/>
      <c r="H157" s="364"/>
      <c r="I157" s="902"/>
      <c r="J157" s="959" t="str">
        <f t="shared" si="3"/>
        <v/>
      </c>
    </row>
    <row r="158" spans="1:10" s="108" customFormat="1" ht="33.75">
      <c r="A158" s="361">
        <v>35</v>
      </c>
      <c r="B158" s="362" t="s">
        <v>4019</v>
      </c>
      <c r="C158" s="364" t="s">
        <v>4020</v>
      </c>
      <c r="D158" s="390" t="s">
        <v>3773</v>
      </c>
      <c r="E158" s="366">
        <v>26.56</v>
      </c>
      <c r="F158" s="948"/>
      <c r="G158" s="367">
        <f>E158*F158</f>
        <v>0</v>
      </c>
      <c r="H158" s="364" t="s">
        <v>53</v>
      </c>
      <c r="I158" s="902" t="s">
        <v>80</v>
      </c>
      <c r="J158" s="959" t="str">
        <f t="shared" si="3"/>
        <v>CHYBNÁ CENA</v>
      </c>
    </row>
    <row r="159" spans="1:10" s="108" customFormat="1" ht="12.75">
      <c r="A159" s="368"/>
      <c r="B159" s="369" t="s">
        <v>4530</v>
      </c>
      <c r="C159" s="370" t="s">
        <v>4021</v>
      </c>
      <c r="D159" s="814"/>
      <c r="E159" s="372"/>
      <c r="F159" s="949"/>
      <c r="G159" s="374"/>
      <c r="H159" s="364"/>
      <c r="I159" s="902"/>
      <c r="J159" s="959" t="str">
        <f t="shared" si="3"/>
        <v/>
      </c>
    </row>
    <row r="160" spans="1:10" s="108" customFormat="1" ht="33.75">
      <c r="A160" s="361">
        <v>36</v>
      </c>
      <c r="B160" s="362" t="s">
        <v>85</v>
      </c>
      <c r="C160" s="364" t="s">
        <v>4074</v>
      </c>
      <c r="D160" s="390" t="s">
        <v>3773</v>
      </c>
      <c r="E160" s="366">
        <v>12.1</v>
      </c>
      <c r="F160" s="948"/>
      <c r="G160" s="367">
        <f>E160*F160</f>
        <v>0</v>
      </c>
      <c r="H160" s="364" t="s">
        <v>53</v>
      </c>
      <c r="I160" s="902" t="s">
        <v>80</v>
      </c>
      <c r="J160" s="959" t="str">
        <f t="shared" si="3"/>
        <v>CHYBNÁ CENA</v>
      </c>
    </row>
    <row r="161" spans="1:10" s="108" customFormat="1" ht="12.75">
      <c r="A161" s="368"/>
      <c r="B161" s="369"/>
      <c r="C161" s="370" t="s">
        <v>4073</v>
      </c>
      <c r="D161" s="814"/>
      <c r="E161" s="372"/>
      <c r="F161" s="949"/>
      <c r="G161" s="374"/>
      <c r="H161" s="364"/>
      <c r="I161" s="902"/>
      <c r="J161" s="959" t="str">
        <f t="shared" si="3"/>
        <v/>
      </c>
    </row>
    <row r="162" spans="1:10" s="108" customFormat="1" ht="33.75">
      <c r="A162" s="361">
        <v>37</v>
      </c>
      <c r="B162" s="362" t="s">
        <v>4016</v>
      </c>
      <c r="C162" s="364" t="s">
        <v>4017</v>
      </c>
      <c r="D162" s="390" t="s">
        <v>3773</v>
      </c>
      <c r="E162" s="366">
        <v>142.69</v>
      </c>
      <c r="F162" s="948"/>
      <c r="G162" s="367">
        <f>E162*F162</f>
        <v>0</v>
      </c>
      <c r="H162" s="364" t="s">
        <v>53</v>
      </c>
      <c r="I162" s="902" t="s">
        <v>80</v>
      </c>
      <c r="J162" s="959" t="str">
        <f t="shared" si="3"/>
        <v>CHYBNÁ CENA</v>
      </c>
    </row>
    <row r="163" spans="1:10" s="108" customFormat="1" ht="12.75">
      <c r="A163" s="368"/>
      <c r="B163" s="369" t="s">
        <v>4530</v>
      </c>
      <c r="C163" s="370" t="s">
        <v>2712</v>
      </c>
      <c r="D163" s="814"/>
      <c r="E163" s="372"/>
      <c r="F163" s="949"/>
      <c r="G163" s="374"/>
      <c r="H163" s="364"/>
      <c r="I163" s="902"/>
      <c r="J163" s="959" t="str">
        <f t="shared" si="3"/>
        <v/>
      </c>
    </row>
    <row r="164" spans="1:10" s="108" customFormat="1" ht="12.75">
      <c r="A164" s="375"/>
      <c r="B164" s="376" t="s">
        <v>3841</v>
      </c>
      <c r="C164" s="405" t="str">
        <f>CONCATENATE(B51," ",C51)</f>
        <v>3 Svislé a kompletní konstrukce</v>
      </c>
      <c r="D164" s="375"/>
      <c r="E164" s="380"/>
      <c r="F164" s="953"/>
      <c r="G164" s="710"/>
      <c r="H164" s="378"/>
      <c r="I164" s="907"/>
      <c r="J164" s="959" t="str">
        <f t="shared" si="3"/>
        <v/>
      </c>
    </row>
    <row r="165" spans="1:10" s="108" customFormat="1" ht="12.75">
      <c r="A165" s="693" t="s">
        <v>1779</v>
      </c>
      <c r="B165" s="694" t="s">
        <v>426</v>
      </c>
      <c r="C165" s="700" t="s">
        <v>2379</v>
      </c>
      <c r="D165" s="697"/>
      <c r="E165" s="698"/>
      <c r="F165" s="952"/>
      <c r="G165" s="696">
        <f>SUM(G166:G178)</f>
        <v>0</v>
      </c>
      <c r="H165" s="904"/>
      <c r="I165" s="906"/>
      <c r="J165" s="959" t="str">
        <f t="shared" si="3"/>
        <v/>
      </c>
    </row>
    <row r="166" spans="1:10" s="108" customFormat="1" ht="33.75">
      <c r="A166" s="361">
        <v>1</v>
      </c>
      <c r="B166" s="362" t="s">
        <v>4022</v>
      </c>
      <c r="C166" s="364" t="s">
        <v>4023</v>
      </c>
      <c r="D166" s="390" t="s">
        <v>3773</v>
      </c>
      <c r="E166" s="366">
        <v>193.63</v>
      </c>
      <c r="F166" s="948"/>
      <c r="G166" s="367">
        <f>E166*F166</f>
        <v>0</v>
      </c>
      <c r="H166" s="364" t="s">
        <v>53</v>
      </c>
      <c r="I166" s="902"/>
      <c r="J166" s="959" t="str">
        <f t="shared" si="3"/>
        <v>CHYBNÁ CENA</v>
      </c>
    </row>
    <row r="167" spans="1:10" s="108" customFormat="1" ht="12.75">
      <c r="A167" s="368"/>
      <c r="B167" s="369" t="s">
        <v>4530</v>
      </c>
      <c r="C167" s="370" t="s">
        <v>4024</v>
      </c>
      <c r="D167" s="702"/>
      <c r="E167" s="372"/>
      <c r="F167" s="949"/>
      <c r="G167" s="374"/>
      <c r="H167" s="364"/>
      <c r="I167" s="902"/>
      <c r="J167" s="959" t="str">
        <f t="shared" si="3"/>
        <v/>
      </c>
    </row>
    <row r="168" spans="1:10" s="108" customFormat="1" ht="33.75">
      <c r="A168" s="361">
        <v>2</v>
      </c>
      <c r="B168" s="362" t="s">
        <v>4025</v>
      </c>
      <c r="C168" s="364" t="s">
        <v>2719</v>
      </c>
      <c r="D168" s="390" t="s">
        <v>3773</v>
      </c>
      <c r="E168" s="366">
        <v>281.85</v>
      </c>
      <c r="F168" s="948"/>
      <c r="G168" s="367">
        <f>E168*F168</f>
        <v>0</v>
      </c>
      <c r="H168" s="364" t="s">
        <v>53</v>
      </c>
      <c r="I168" s="902"/>
      <c r="J168" s="959" t="str">
        <f t="shared" si="3"/>
        <v>CHYBNÁ CENA</v>
      </c>
    </row>
    <row r="169" spans="1:10" s="108" customFormat="1" ht="12.75">
      <c r="A169" s="368"/>
      <c r="B169" s="369" t="s">
        <v>4530</v>
      </c>
      <c r="C169" s="370" t="s">
        <v>4097</v>
      </c>
      <c r="D169" s="702"/>
      <c r="E169" s="372"/>
      <c r="F169" s="949"/>
      <c r="G169" s="374"/>
      <c r="H169" s="364"/>
      <c r="I169" s="902"/>
      <c r="J169" s="959" t="str">
        <f t="shared" si="3"/>
        <v/>
      </c>
    </row>
    <row r="170" spans="1:10" s="108" customFormat="1" ht="33.75">
      <c r="A170" s="361">
        <v>3</v>
      </c>
      <c r="B170" s="362" t="s">
        <v>1728</v>
      </c>
      <c r="C170" s="364" t="s">
        <v>2720</v>
      </c>
      <c r="D170" s="390" t="s">
        <v>3773</v>
      </c>
      <c r="E170" s="366">
        <v>10.5</v>
      </c>
      <c r="F170" s="948"/>
      <c r="G170" s="367">
        <f>E170*F170</f>
        <v>0</v>
      </c>
      <c r="H170" s="364" t="s">
        <v>53</v>
      </c>
      <c r="I170" s="902" t="s">
        <v>86</v>
      </c>
      <c r="J170" s="959" t="str">
        <f t="shared" si="3"/>
        <v>CHYBNÁ CENA</v>
      </c>
    </row>
    <row r="171" spans="1:10" s="108" customFormat="1" ht="12.75">
      <c r="A171" s="368"/>
      <c r="B171" s="369"/>
      <c r="C171" s="370" t="s">
        <v>2721</v>
      </c>
      <c r="D171" s="702"/>
      <c r="E171" s="372"/>
      <c r="F171" s="949"/>
      <c r="G171" s="374"/>
      <c r="H171" s="364"/>
      <c r="I171" s="902"/>
      <c r="J171" s="959" t="str">
        <f t="shared" si="3"/>
        <v/>
      </c>
    </row>
    <row r="172" spans="1:10" s="813" customFormat="1" ht="33.75">
      <c r="A172" s="361">
        <v>4</v>
      </c>
      <c r="B172" s="362" t="s">
        <v>4531</v>
      </c>
      <c r="C172" s="364" t="s">
        <v>2720</v>
      </c>
      <c r="D172" s="810" t="s">
        <v>3773</v>
      </c>
      <c r="E172" s="811">
        <v>16.67</v>
      </c>
      <c r="F172" s="954"/>
      <c r="G172" s="812">
        <f>E172*F172</f>
        <v>0</v>
      </c>
      <c r="H172" s="364" t="s">
        <v>53</v>
      </c>
      <c r="I172" s="908" t="s">
        <v>2282</v>
      </c>
      <c r="J172" s="959" t="str">
        <f t="shared" si="3"/>
        <v>CHYBNÁ CENA</v>
      </c>
    </row>
    <row r="173" spans="1:10" s="108" customFormat="1" ht="12.75">
      <c r="A173" s="368"/>
      <c r="B173" s="369"/>
      <c r="C173" s="370" t="s">
        <v>2722</v>
      </c>
      <c r="D173" s="702"/>
      <c r="E173" s="372"/>
      <c r="F173" s="949"/>
      <c r="G173" s="374"/>
      <c r="H173" s="364"/>
      <c r="I173" s="902"/>
      <c r="J173" s="959" t="str">
        <f t="shared" si="3"/>
        <v/>
      </c>
    </row>
    <row r="174" spans="1:10" s="108" customFormat="1" ht="33.75">
      <c r="A174" s="361">
        <v>5</v>
      </c>
      <c r="B174" s="362" t="s">
        <v>2723</v>
      </c>
      <c r="C174" s="364" t="s">
        <v>2724</v>
      </c>
      <c r="D174" s="390" t="s">
        <v>3767</v>
      </c>
      <c r="E174" s="366">
        <v>3.65</v>
      </c>
      <c r="F174" s="948"/>
      <c r="G174" s="367">
        <f>E174*F174</f>
        <v>0</v>
      </c>
      <c r="H174" s="364" t="s">
        <v>2284</v>
      </c>
      <c r="I174" s="364" t="s">
        <v>2283</v>
      </c>
      <c r="J174" s="959" t="str">
        <f t="shared" si="3"/>
        <v>CHYBNÁ CENA</v>
      </c>
    </row>
    <row r="175" spans="1:10" s="108" customFormat="1" ht="12.75">
      <c r="A175" s="368"/>
      <c r="B175" s="369" t="s">
        <v>4530</v>
      </c>
      <c r="C175" s="370" t="s">
        <v>2656</v>
      </c>
      <c r="D175" s="702"/>
      <c r="E175" s="372"/>
      <c r="F175" s="949"/>
      <c r="G175" s="374"/>
      <c r="H175" s="364"/>
      <c r="I175" s="902"/>
      <c r="J175" s="959" t="str">
        <f t="shared" si="3"/>
        <v/>
      </c>
    </row>
    <row r="176" spans="1:10" s="108" customFormat="1" ht="33.75">
      <c r="A176" s="361">
        <v>6</v>
      </c>
      <c r="B176" s="362" t="s">
        <v>2657</v>
      </c>
      <c r="C176" s="364" t="s">
        <v>2658</v>
      </c>
      <c r="D176" s="390" t="s">
        <v>3773</v>
      </c>
      <c r="E176" s="366">
        <v>17.64</v>
      </c>
      <c r="F176" s="948"/>
      <c r="G176" s="367">
        <f>E176*F176</f>
        <v>0</v>
      </c>
      <c r="H176" s="364" t="s">
        <v>2284</v>
      </c>
      <c r="I176" s="364" t="s">
        <v>2283</v>
      </c>
      <c r="J176" s="959" t="str">
        <f t="shared" si="3"/>
        <v>CHYBNÁ CENA</v>
      </c>
    </row>
    <row r="177" spans="1:10" s="108" customFormat="1" ht="12.75">
      <c r="A177" s="368"/>
      <c r="B177" s="369" t="s">
        <v>4530</v>
      </c>
      <c r="C177" s="370" t="s">
        <v>2659</v>
      </c>
      <c r="D177" s="702"/>
      <c r="E177" s="372"/>
      <c r="F177" s="949"/>
      <c r="G177" s="374"/>
      <c r="H177" s="364"/>
      <c r="I177" s="902"/>
      <c r="J177" s="959" t="str">
        <f t="shared" si="3"/>
        <v/>
      </c>
    </row>
    <row r="178" spans="1:10" s="108" customFormat="1" ht="12.75">
      <c r="A178" s="361">
        <v>7</v>
      </c>
      <c r="B178" s="362" t="s">
        <v>2660</v>
      </c>
      <c r="C178" s="364" t="s">
        <v>2661</v>
      </c>
      <c r="D178" s="390" t="s">
        <v>3773</v>
      </c>
      <c r="E178" s="366">
        <v>17.64</v>
      </c>
      <c r="F178" s="948"/>
      <c r="G178" s="367">
        <f>E178*F178</f>
        <v>0</v>
      </c>
      <c r="H178" s="364"/>
      <c r="I178" s="902"/>
      <c r="J178" s="959" t="str">
        <f t="shared" si="3"/>
        <v>CHYBNÁ CENA</v>
      </c>
    </row>
    <row r="179" spans="1:10" s="108" customFormat="1" ht="12.75">
      <c r="A179" s="361"/>
      <c r="B179" s="369" t="s">
        <v>4530</v>
      </c>
      <c r="C179" s="364"/>
      <c r="D179" s="390"/>
      <c r="E179" s="366"/>
      <c r="F179" s="948"/>
      <c r="G179" s="391"/>
      <c r="H179" s="364"/>
      <c r="I179" s="902"/>
      <c r="J179" s="959" t="str">
        <f t="shared" si="3"/>
        <v/>
      </c>
    </row>
    <row r="180" spans="1:10" s="108" customFormat="1" ht="12.75">
      <c r="A180" s="375"/>
      <c r="B180" s="376" t="s">
        <v>3841</v>
      </c>
      <c r="C180" s="405" t="str">
        <f>CONCATENATE(B165," ",C165)</f>
        <v>4 Vodorovné konstrukce</v>
      </c>
      <c r="D180" s="375"/>
      <c r="E180" s="380"/>
      <c r="F180" s="953"/>
      <c r="G180" s="710"/>
      <c r="H180" s="378"/>
      <c r="I180" s="907"/>
      <c r="J180" s="959" t="str">
        <f t="shared" si="3"/>
        <v/>
      </c>
    </row>
    <row r="181" spans="1:10" s="108" customFormat="1" ht="12.75">
      <c r="A181" s="693" t="s">
        <v>1779</v>
      </c>
      <c r="B181" s="694" t="s">
        <v>2662</v>
      </c>
      <c r="C181" s="700" t="s">
        <v>2663</v>
      </c>
      <c r="D181" s="697"/>
      <c r="E181" s="698"/>
      <c r="F181" s="952"/>
      <c r="G181" s="696">
        <f>SUM(G182:G196)</f>
        <v>0</v>
      </c>
      <c r="H181" s="904"/>
      <c r="I181" s="906"/>
      <c r="J181" s="959" t="str">
        <f t="shared" si="3"/>
        <v/>
      </c>
    </row>
    <row r="182" spans="1:10" s="108" customFormat="1" ht="33.75">
      <c r="A182" s="361">
        <v>1</v>
      </c>
      <c r="B182" s="362" t="s">
        <v>3228</v>
      </c>
      <c r="C182" s="364" t="s">
        <v>3229</v>
      </c>
      <c r="D182" s="390" t="s">
        <v>3773</v>
      </c>
      <c r="E182" s="366">
        <v>2150</v>
      </c>
      <c r="F182" s="948"/>
      <c r="G182" s="367">
        <f>E182*F182</f>
        <v>0</v>
      </c>
      <c r="H182" s="364" t="s">
        <v>53</v>
      </c>
      <c r="I182" s="902"/>
      <c r="J182" s="959" t="str">
        <f t="shared" si="3"/>
        <v>CHYBNÁ CENA</v>
      </c>
    </row>
    <row r="183" spans="1:10" s="108" customFormat="1" ht="12.75">
      <c r="A183" s="361"/>
      <c r="B183" s="369" t="s">
        <v>4530</v>
      </c>
      <c r="C183" s="364"/>
      <c r="D183" s="390"/>
      <c r="E183" s="366"/>
      <c r="F183" s="948"/>
      <c r="G183" s="367"/>
      <c r="H183" s="364"/>
      <c r="I183" s="902"/>
      <c r="J183" s="959" t="str">
        <f t="shared" si="3"/>
        <v/>
      </c>
    </row>
    <row r="184" spans="1:10" s="108" customFormat="1" ht="22.5">
      <c r="A184" s="361">
        <v>2</v>
      </c>
      <c r="B184" s="362" t="s">
        <v>1729</v>
      </c>
      <c r="C184" s="364" t="s">
        <v>1730</v>
      </c>
      <c r="D184" s="390" t="s">
        <v>3773</v>
      </c>
      <c r="E184" s="366">
        <v>477.13</v>
      </c>
      <c r="F184" s="948"/>
      <c r="G184" s="367">
        <f>E184*F184</f>
        <v>0</v>
      </c>
      <c r="H184" s="364" t="s">
        <v>883</v>
      </c>
      <c r="I184" s="902"/>
      <c r="J184" s="959" t="str">
        <f t="shared" si="3"/>
        <v>CHYBNÁ CENA</v>
      </c>
    </row>
    <row r="185" spans="1:10" s="108" customFormat="1" ht="12.75">
      <c r="A185" s="361"/>
      <c r="B185" s="369" t="s">
        <v>4530</v>
      </c>
      <c r="C185" s="370" t="s">
        <v>4100</v>
      </c>
      <c r="D185" s="390"/>
      <c r="E185" s="366"/>
      <c r="F185" s="948"/>
      <c r="G185" s="367"/>
      <c r="H185" s="364"/>
      <c r="I185" s="902"/>
      <c r="J185" s="959" t="str">
        <f t="shared" si="3"/>
        <v/>
      </c>
    </row>
    <row r="186" spans="1:10" s="108" customFormat="1" ht="33.75">
      <c r="A186" s="361">
        <v>3</v>
      </c>
      <c r="B186" s="362" t="s">
        <v>397</v>
      </c>
      <c r="C186" s="364" t="s">
        <v>396</v>
      </c>
      <c r="D186" s="390" t="s">
        <v>3773</v>
      </c>
      <c r="E186" s="366">
        <v>14039.54</v>
      </c>
      <c r="F186" s="948"/>
      <c r="G186" s="367">
        <f>E186*F186</f>
        <v>0</v>
      </c>
      <c r="H186" s="364" t="s">
        <v>53</v>
      </c>
      <c r="I186" s="902"/>
      <c r="J186" s="959" t="str">
        <f t="shared" si="3"/>
        <v>CHYBNÁ CENA</v>
      </c>
    </row>
    <row r="187" spans="1:10" s="108" customFormat="1" ht="12.75">
      <c r="A187" s="368"/>
      <c r="B187" s="369"/>
      <c r="C187" s="370" t="s">
        <v>4092</v>
      </c>
      <c r="D187" s="702"/>
      <c r="E187" s="372"/>
      <c r="F187" s="949"/>
      <c r="G187" s="374"/>
      <c r="H187" s="364"/>
      <c r="I187" s="902"/>
      <c r="J187" s="959" t="str">
        <f t="shared" si="3"/>
        <v/>
      </c>
    </row>
    <row r="188" spans="1:10" s="108" customFormat="1" ht="12.75">
      <c r="A188" s="368"/>
      <c r="B188" s="385"/>
      <c r="C188" s="370" t="s">
        <v>4391</v>
      </c>
      <c r="D188" s="702"/>
      <c r="E188" s="372"/>
      <c r="F188" s="949"/>
      <c r="G188" s="374"/>
      <c r="H188" s="364"/>
      <c r="I188" s="902"/>
      <c r="J188" s="959" t="str">
        <f t="shared" si="3"/>
        <v/>
      </c>
    </row>
    <row r="189" spans="1:10" s="108" customFormat="1" ht="12.75">
      <c r="A189" s="368"/>
      <c r="B189" s="385"/>
      <c r="C189" s="1397" t="s">
        <v>4392</v>
      </c>
      <c r="D189" s="702"/>
      <c r="E189" s="372"/>
      <c r="F189" s="949"/>
      <c r="G189" s="374"/>
      <c r="H189" s="364"/>
      <c r="I189" s="902"/>
      <c r="J189" s="959" t="str">
        <f t="shared" si="3"/>
        <v/>
      </c>
    </row>
    <row r="190" spans="1:10" s="108" customFormat="1" ht="12.75">
      <c r="A190" s="368"/>
      <c r="B190" s="385"/>
      <c r="C190" s="1397" t="s">
        <v>4902</v>
      </c>
      <c r="D190" s="702"/>
      <c r="E190" s="372"/>
      <c r="F190" s="949"/>
      <c r="G190" s="374"/>
      <c r="H190" s="364"/>
      <c r="I190" s="902"/>
      <c r="J190" s="959" t="str">
        <f t="shared" si="3"/>
        <v/>
      </c>
    </row>
    <row r="191" spans="1:10" s="108" customFormat="1" ht="22.5">
      <c r="A191" s="361">
        <v>4</v>
      </c>
      <c r="B191" s="362" t="s">
        <v>2665</v>
      </c>
      <c r="C191" s="364" t="s">
        <v>2666</v>
      </c>
      <c r="D191" s="390" t="s">
        <v>3773</v>
      </c>
      <c r="E191" s="366">
        <v>2345.1</v>
      </c>
      <c r="F191" s="948"/>
      <c r="G191" s="367">
        <f>E191*F191</f>
        <v>0</v>
      </c>
      <c r="H191" s="364" t="s">
        <v>3242</v>
      </c>
      <c r="I191" s="902"/>
      <c r="J191" s="959" t="str">
        <f t="shared" si="3"/>
        <v>CHYBNÁ CENA</v>
      </c>
    </row>
    <row r="192" spans="1:10" s="108" customFormat="1" ht="12.75">
      <c r="A192" s="361"/>
      <c r="B192" s="369" t="s">
        <v>4530</v>
      </c>
      <c r="C192" s="364"/>
      <c r="D192" s="390"/>
      <c r="E192" s="366"/>
      <c r="F192" s="948"/>
      <c r="G192" s="391"/>
      <c r="H192" s="364"/>
      <c r="I192" s="902"/>
      <c r="J192" s="959" t="str">
        <f t="shared" si="3"/>
        <v/>
      </c>
    </row>
    <row r="193" spans="1:10" s="108" customFormat="1" ht="22.5">
      <c r="A193" s="1232">
        <v>5</v>
      </c>
      <c r="B193" s="1233" t="s">
        <v>3754</v>
      </c>
      <c r="C193" s="1234" t="s">
        <v>4859</v>
      </c>
      <c r="D193" s="1235" t="s">
        <v>3773</v>
      </c>
      <c r="E193" s="1236">
        <v>210.1</v>
      </c>
      <c r="F193" s="1237"/>
      <c r="G193" s="1238">
        <f>E193*F193</f>
        <v>0</v>
      </c>
      <c r="H193" s="1234" t="s">
        <v>3753</v>
      </c>
      <c r="I193" s="1239" t="s">
        <v>3755</v>
      </c>
      <c r="J193" s="959" t="str">
        <f t="shared" si="3"/>
        <v>CHYBNÁ CENA</v>
      </c>
    </row>
    <row r="194" spans="1:10" s="108" customFormat="1" ht="12.75">
      <c r="A194" s="361"/>
      <c r="B194" s="362"/>
      <c r="C194" s="364"/>
      <c r="D194" s="390"/>
      <c r="E194" s="366"/>
      <c r="F194" s="948"/>
      <c r="G194" s="367"/>
      <c r="H194" s="364"/>
      <c r="I194" s="902"/>
      <c r="J194" s="959" t="str">
        <f t="shared" si="3"/>
        <v/>
      </c>
    </row>
    <row r="195" spans="1:10" s="108" customFormat="1" ht="12.75">
      <c r="A195" s="361">
        <v>6</v>
      </c>
      <c r="B195" s="362" t="s">
        <v>3756</v>
      </c>
      <c r="C195" s="364" t="s">
        <v>3757</v>
      </c>
      <c r="D195" s="390" t="s">
        <v>3773</v>
      </c>
      <c r="E195" s="366">
        <v>210.1</v>
      </c>
      <c r="F195" s="948"/>
      <c r="G195" s="367">
        <f>E195*F195</f>
        <v>0</v>
      </c>
      <c r="H195" s="364" t="s">
        <v>3753</v>
      </c>
      <c r="I195" s="902" t="s">
        <v>3755</v>
      </c>
      <c r="J195" s="959" t="str">
        <f t="shared" si="3"/>
        <v>CHYBNÁ CENA</v>
      </c>
    </row>
    <row r="196" spans="1:10" s="108" customFormat="1" ht="12.75">
      <c r="A196" s="361"/>
      <c r="B196" s="369"/>
      <c r="C196" s="364"/>
      <c r="D196" s="390"/>
      <c r="E196" s="366"/>
      <c r="F196" s="948"/>
      <c r="G196" s="367"/>
      <c r="H196" s="364"/>
      <c r="I196" s="902"/>
      <c r="J196" s="959" t="str">
        <f t="shared" si="3"/>
        <v/>
      </c>
    </row>
    <row r="197" spans="1:10" s="108" customFormat="1" ht="12.75">
      <c r="A197" s="693" t="s">
        <v>1779</v>
      </c>
      <c r="B197" s="694" t="s">
        <v>2667</v>
      </c>
      <c r="C197" s="700" t="s">
        <v>2668</v>
      </c>
      <c r="D197" s="697"/>
      <c r="E197" s="698"/>
      <c r="F197" s="952"/>
      <c r="G197" s="696">
        <f>SUM(G198:G230)</f>
        <v>0</v>
      </c>
      <c r="H197" s="904"/>
      <c r="I197" s="906"/>
      <c r="J197" s="959" t="str">
        <f t="shared" si="3"/>
        <v/>
      </c>
    </row>
    <row r="198" spans="1:10" s="108" customFormat="1" ht="12.75">
      <c r="A198" s="355"/>
      <c r="B198" s="356"/>
      <c r="C198" s="411" t="s">
        <v>2669</v>
      </c>
      <c r="D198" s="358"/>
      <c r="E198" s="359"/>
      <c r="F198" s="955"/>
      <c r="G198" s="388"/>
      <c r="H198" s="383"/>
      <c r="I198" s="909"/>
      <c r="J198" s="959" t="str">
        <f t="shared" si="3"/>
        <v/>
      </c>
    </row>
    <row r="199" spans="1:10" s="108" customFormat="1" ht="33.75">
      <c r="A199" s="361">
        <v>1</v>
      </c>
      <c r="B199" s="362" t="s">
        <v>2670</v>
      </c>
      <c r="C199" s="364" t="s">
        <v>2671</v>
      </c>
      <c r="D199" s="390" t="s">
        <v>3773</v>
      </c>
      <c r="E199" s="366">
        <v>563.92</v>
      </c>
      <c r="F199" s="948"/>
      <c r="G199" s="367">
        <f>E199*F199</f>
        <v>0</v>
      </c>
      <c r="H199" s="364" t="s">
        <v>53</v>
      </c>
      <c r="I199" s="902"/>
      <c r="J199" s="959" t="str">
        <f t="shared" si="3"/>
        <v>CHYBNÁ CENA</v>
      </c>
    </row>
    <row r="200" spans="1:10" s="108" customFormat="1" ht="12.75">
      <c r="A200" s="368"/>
      <c r="B200" s="369" t="s">
        <v>4530</v>
      </c>
      <c r="C200" s="370" t="s">
        <v>4488</v>
      </c>
      <c r="D200" s="702"/>
      <c r="E200" s="372"/>
      <c r="F200" s="949"/>
      <c r="G200" s="374"/>
      <c r="H200" s="364"/>
      <c r="I200" s="902"/>
      <c r="J200" s="959" t="str">
        <f t="shared" si="3"/>
        <v/>
      </c>
    </row>
    <row r="201" spans="1:10" s="108" customFormat="1" ht="12.75">
      <c r="A201" s="368"/>
      <c r="B201" s="385"/>
      <c r="C201" s="370" t="s">
        <v>54</v>
      </c>
      <c r="D201" s="702"/>
      <c r="E201" s="372"/>
      <c r="F201" s="949"/>
      <c r="G201" s="374"/>
      <c r="H201" s="364"/>
      <c r="I201" s="902"/>
      <c r="J201" s="959" t="str">
        <f t="shared" si="3"/>
        <v/>
      </c>
    </row>
    <row r="202" spans="1:10" s="108" customFormat="1" ht="33.75">
      <c r="A202" s="1241" t="s">
        <v>101</v>
      </c>
      <c r="B202" s="1233" t="s">
        <v>948</v>
      </c>
      <c r="C202" s="1234" t="s">
        <v>949</v>
      </c>
      <c r="D202" s="1235" t="s">
        <v>3773</v>
      </c>
      <c r="E202" s="1236">
        <v>308.49</v>
      </c>
      <c r="F202" s="1237"/>
      <c r="G202" s="1238">
        <f>E202*F202</f>
        <v>0</v>
      </c>
      <c r="H202" s="1234" t="s">
        <v>53</v>
      </c>
      <c r="I202" s="1239" t="s">
        <v>4091</v>
      </c>
      <c r="J202" s="959" t="str">
        <f t="shared" si="3"/>
        <v>CHYBNÁ CENA</v>
      </c>
    </row>
    <row r="203" spans="1:10" s="108" customFormat="1" ht="12.75">
      <c r="A203" s="368"/>
      <c r="B203" s="369"/>
      <c r="C203" s="370" t="s">
        <v>950</v>
      </c>
      <c r="D203" s="814"/>
      <c r="E203" s="372"/>
      <c r="F203" s="949"/>
      <c r="G203" s="374"/>
      <c r="H203" s="364"/>
      <c r="I203" s="902"/>
      <c r="J203" s="959" t="str">
        <f aca="true" t="shared" si="4" ref="J203:J266">IF((ISBLANK(D203)),"",IF(G203&lt;=0,"CHYBNÁ CENA",""))</f>
        <v/>
      </c>
    </row>
    <row r="204" spans="1:10" s="108" customFormat="1" ht="33.75">
      <c r="A204" s="1241" t="s">
        <v>103</v>
      </c>
      <c r="B204" s="1233" t="s">
        <v>2672</v>
      </c>
      <c r="C204" s="1234" t="s">
        <v>951</v>
      </c>
      <c r="D204" s="1235" t="s">
        <v>3773</v>
      </c>
      <c r="E204" s="1236">
        <v>63.36</v>
      </c>
      <c r="F204" s="1237"/>
      <c r="G204" s="1238">
        <f>E204*F204</f>
        <v>0</v>
      </c>
      <c r="H204" s="1234" t="s">
        <v>53</v>
      </c>
      <c r="I204" s="1239" t="s">
        <v>4091</v>
      </c>
      <c r="J204" s="959" t="str">
        <f t="shared" si="4"/>
        <v>CHYBNÁ CENA</v>
      </c>
    </row>
    <row r="205" spans="1:10" s="108" customFormat="1" ht="12.75">
      <c r="A205" s="368"/>
      <c r="B205" s="369"/>
      <c r="C205" s="370" t="s">
        <v>952</v>
      </c>
      <c r="D205" s="814"/>
      <c r="E205" s="372"/>
      <c r="F205" s="949"/>
      <c r="G205" s="374"/>
      <c r="H205" s="364"/>
      <c r="I205" s="902"/>
      <c r="J205" s="959" t="str">
        <f t="shared" si="4"/>
        <v/>
      </c>
    </row>
    <row r="206" spans="1:10" s="108" customFormat="1" ht="33.75">
      <c r="A206" s="1241" t="s">
        <v>105</v>
      </c>
      <c r="B206" s="1233" t="s">
        <v>953</v>
      </c>
      <c r="C206" s="1234" t="s">
        <v>954</v>
      </c>
      <c r="D206" s="1235" t="s">
        <v>3773</v>
      </c>
      <c r="E206" s="1236">
        <v>31.16</v>
      </c>
      <c r="F206" s="1237"/>
      <c r="G206" s="1238">
        <f>E206*F206</f>
        <v>0</v>
      </c>
      <c r="H206" s="1234" t="s">
        <v>53</v>
      </c>
      <c r="I206" s="1239" t="s">
        <v>4091</v>
      </c>
      <c r="J206" s="959" t="str">
        <f t="shared" si="4"/>
        <v>CHYBNÁ CENA</v>
      </c>
    </row>
    <row r="207" spans="1:10" s="108" customFormat="1" ht="12.75">
      <c r="A207" s="368"/>
      <c r="B207" s="369"/>
      <c r="C207" s="370" t="s">
        <v>955</v>
      </c>
      <c r="D207" s="814"/>
      <c r="E207" s="372"/>
      <c r="F207" s="949"/>
      <c r="G207" s="374"/>
      <c r="H207" s="364"/>
      <c r="I207" s="902"/>
      <c r="J207" s="959" t="str">
        <f t="shared" si="4"/>
        <v/>
      </c>
    </row>
    <row r="208" spans="1:10" s="108" customFormat="1" ht="33.75">
      <c r="A208" s="1241" t="s">
        <v>413</v>
      </c>
      <c r="B208" s="1233" t="s">
        <v>2673</v>
      </c>
      <c r="C208" s="1234" t="s">
        <v>2674</v>
      </c>
      <c r="D208" s="1235" t="s">
        <v>3773</v>
      </c>
      <c r="E208" s="1236">
        <v>248.95</v>
      </c>
      <c r="F208" s="1237"/>
      <c r="G208" s="1238">
        <f>E208*F208</f>
        <v>0</v>
      </c>
      <c r="H208" s="1234" t="s">
        <v>53</v>
      </c>
      <c r="I208" s="1239" t="s">
        <v>4091</v>
      </c>
      <c r="J208" s="959" t="str">
        <f t="shared" si="4"/>
        <v>CHYBNÁ CENA</v>
      </c>
    </row>
    <row r="209" spans="1:10" s="108" customFormat="1" ht="12.75">
      <c r="A209" s="361"/>
      <c r="B209" s="362"/>
      <c r="C209" s="370" t="s">
        <v>956</v>
      </c>
      <c r="D209" s="365"/>
      <c r="E209" s="366"/>
      <c r="F209" s="948"/>
      <c r="G209" s="367"/>
      <c r="H209" s="364"/>
      <c r="I209" s="902"/>
      <c r="J209" s="959" t="str">
        <f t="shared" si="4"/>
        <v/>
      </c>
    </row>
    <row r="210" spans="1:10" s="108" customFormat="1" ht="33.75">
      <c r="A210" s="1241" t="s">
        <v>415</v>
      </c>
      <c r="B210" s="1233" t="s">
        <v>957</v>
      </c>
      <c r="C210" s="1234" t="s">
        <v>958</v>
      </c>
      <c r="D210" s="1235" t="s">
        <v>3773</v>
      </c>
      <c r="E210" s="1236">
        <v>873.93</v>
      </c>
      <c r="F210" s="1237"/>
      <c r="G210" s="1238">
        <f>E210*F210</f>
        <v>0</v>
      </c>
      <c r="H210" s="1234" t="s">
        <v>53</v>
      </c>
      <c r="I210" s="1239" t="s">
        <v>4091</v>
      </c>
      <c r="J210" s="959" t="str">
        <f t="shared" si="4"/>
        <v>CHYBNÁ CENA</v>
      </c>
    </row>
    <row r="211" spans="1:10" s="108" customFormat="1" ht="12.75">
      <c r="A211" s="361"/>
      <c r="B211" s="362"/>
      <c r="C211" s="370" t="s">
        <v>959</v>
      </c>
      <c r="D211" s="365"/>
      <c r="E211" s="366"/>
      <c r="F211" s="948"/>
      <c r="G211" s="367"/>
      <c r="H211" s="364"/>
      <c r="I211" s="902"/>
      <c r="J211" s="959" t="str">
        <f t="shared" si="4"/>
        <v/>
      </c>
    </row>
    <row r="212" spans="1:10" s="108" customFormat="1" ht="33.75">
      <c r="A212" s="1241" t="s">
        <v>417</v>
      </c>
      <c r="B212" s="1233" t="s">
        <v>960</v>
      </c>
      <c r="C212" s="1234" t="s">
        <v>961</v>
      </c>
      <c r="D212" s="1235" t="s">
        <v>3773</v>
      </c>
      <c r="E212" s="1236">
        <v>14.19</v>
      </c>
      <c r="F212" s="1237"/>
      <c r="G212" s="1238">
        <f>E212*F212</f>
        <v>0</v>
      </c>
      <c r="H212" s="1234" t="s">
        <v>53</v>
      </c>
      <c r="I212" s="1239" t="s">
        <v>4091</v>
      </c>
      <c r="J212" s="959" t="str">
        <f t="shared" si="4"/>
        <v>CHYBNÁ CENA</v>
      </c>
    </row>
    <row r="213" spans="1:10" s="108" customFormat="1" ht="12.75">
      <c r="A213" s="361"/>
      <c r="B213" s="362"/>
      <c r="C213" s="370" t="s">
        <v>962</v>
      </c>
      <c r="D213" s="365"/>
      <c r="E213" s="366"/>
      <c r="F213" s="948"/>
      <c r="G213" s="367"/>
      <c r="H213" s="364"/>
      <c r="I213" s="902"/>
      <c r="J213" s="959" t="str">
        <f t="shared" si="4"/>
        <v/>
      </c>
    </row>
    <row r="214" spans="1:10" s="108" customFormat="1" ht="33.75">
      <c r="A214" s="1241" t="s">
        <v>1191</v>
      </c>
      <c r="B214" s="1233" t="s">
        <v>963</v>
      </c>
      <c r="C214" s="1234" t="s">
        <v>964</v>
      </c>
      <c r="D214" s="1235" t="s">
        <v>3773</v>
      </c>
      <c r="E214" s="1236">
        <v>161.15</v>
      </c>
      <c r="F214" s="1237"/>
      <c r="G214" s="1238">
        <f>E214*F214</f>
        <v>0</v>
      </c>
      <c r="H214" s="1234" t="s">
        <v>53</v>
      </c>
      <c r="I214" s="1239" t="s">
        <v>4091</v>
      </c>
      <c r="J214" s="959" t="str">
        <f t="shared" si="4"/>
        <v>CHYBNÁ CENA</v>
      </c>
    </row>
    <row r="215" spans="1:10" s="108" customFormat="1" ht="12.75">
      <c r="A215" s="368"/>
      <c r="B215" s="369"/>
      <c r="C215" s="370" t="s">
        <v>965</v>
      </c>
      <c r="D215" s="702"/>
      <c r="E215" s="372"/>
      <c r="F215" s="949"/>
      <c r="G215" s="374"/>
      <c r="H215" s="364"/>
      <c r="I215" s="902"/>
      <c r="J215" s="959" t="str">
        <f t="shared" si="4"/>
        <v/>
      </c>
    </row>
    <row r="216" spans="1:10" s="108" customFormat="1" ht="33.75">
      <c r="A216" s="1241" t="s">
        <v>1193</v>
      </c>
      <c r="B216" s="1233" t="s">
        <v>966</v>
      </c>
      <c r="C216" s="1234" t="s">
        <v>967</v>
      </c>
      <c r="D216" s="1235" t="s">
        <v>3773</v>
      </c>
      <c r="E216" s="1236">
        <v>18.66</v>
      </c>
      <c r="F216" s="1237"/>
      <c r="G216" s="1238">
        <f>E216*F216</f>
        <v>0</v>
      </c>
      <c r="H216" s="1234" t="s">
        <v>53</v>
      </c>
      <c r="I216" s="1239" t="s">
        <v>4091</v>
      </c>
      <c r="J216" s="959" t="str">
        <f t="shared" si="4"/>
        <v>CHYBNÁ CENA</v>
      </c>
    </row>
    <row r="217" spans="1:10" s="108" customFormat="1" ht="12.75">
      <c r="A217" s="368"/>
      <c r="B217" s="369"/>
      <c r="C217" s="370" t="s">
        <v>968</v>
      </c>
      <c r="D217" s="702"/>
      <c r="E217" s="372"/>
      <c r="F217" s="949"/>
      <c r="G217" s="374"/>
      <c r="H217" s="364"/>
      <c r="I217" s="902"/>
      <c r="J217" s="959" t="str">
        <f t="shared" si="4"/>
        <v/>
      </c>
    </row>
    <row r="218" spans="1:10" s="108" customFormat="1" ht="33.75">
      <c r="A218" s="361">
        <v>5</v>
      </c>
      <c r="B218" s="362" t="s">
        <v>2675</v>
      </c>
      <c r="C218" s="364" t="s">
        <v>2738</v>
      </c>
      <c r="D218" s="390" t="s">
        <v>3773</v>
      </c>
      <c r="E218" s="366">
        <v>294.39</v>
      </c>
      <c r="F218" s="948"/>
      <c r="G218" s="367">
        <f>E218*F218</f>
        <v>0</v>
      </c>
      <c r="H218" s="364" t="s">
        <v>53</v>
      </c>
      <c r="I218" s="902" t="s">
        <v>4090</v>
      </c>
      <c r="J218" s="959" t="str">
        <f t="shared" si="4"/>
        <v>CHYBNÁ CENA</v>
      </c>
    </row>
    <row r="219" spans="1:10" s="108" customFormat="1" ht="12.75">
      <c r="A219" s="368"/>
      <c r="B219" s="369"/>
      <c r="C219" s="370" t="s">
        <v>2739</v>
      </c>
      <c r="D219" s="702"/>
      <c r="E219" s="372"/>
      <c r="F219" s="949"/>
      <c r="G219" s="374"/>
      <c r="H219" s="364"/>
      <c r="I219" s="902"/>
      <c r="J219" s="959" t="str">
        <f t="shared" si="4"/>
        <v/>
      </c>
    </row>
    <row r="220" spans="1:10" s="108" customFormat="1" ht="33.75">
      <c r="A220" s="1232">
        <v>6</v>
      </c>
      <c r="B220" s="1233" t="s">
        <v>2675</v>
      </c>
      <c r="C220" s="1234" t="s">
        <v>556</v>
      </c>
      <c r="D220" s="1235" t="s">
        <v>3773</v>
      </c>
      <c r="E220" s="1236">
        <v>252.75</v>
      </c>
      <c r="F220" s="1237"/>
      <c r="G220" s="1238">
        <f>E220*F220</f>
        <v>0</v>
      </c>
      <c r="H220" s="1234" t="s">
        <v>53</v>
      </c>
      <c r="I220" s="1239" t="s">
        <v>4090</v>
      </c>
      <c r="J220" s="959" t="str">
        <f t="shared" si="4"/>
        <v>CHYBNÁ CENA</v>
      </c>
    </row>
    <row r="221" spans="1:10" s="108" customFormat="1" ht="12.75">
      <c r="A221" s="368"/>
      <c r="B221" s="369"/>
      <c r="C221" s="370" t="s">
        <v>969</v>
      </c>
      <c r="D221" s="702"/>
      <c r="E221" s="372"/>
      <c r="F221" s="949"/>
      <c r="G221" s="374"/>
      <c r="H221" s="364"/>
      <c r="I221" s="902"/>
      <c r="J221" s="959" t="str">
        <f t="shared" si="4"/>
        <v/>
      </c>
    </row>
    <row r="222" spans="1:10" s="108" customFormat="1" ht="12.75">
      <c r="A222" s="1232">
        <v>7</v>
      </c>
      <c r="B222" s="1233"/>
      <c r="C222" s="1234" t="s">
        <v>970</v>
      </c>
      <c r="D222" s="1235"/>
      <c r="E222" s="1236"/>
      <c r="F222" s="1237"/>
      <c r="G222" s="1238"/>
      <c r="H222" s="1234"/>
      <c r="I222" s="1239"/>
      <c r="J222" s="959" t="str">
        <f t="shared" si="4"/>
        <v/>
      </c>
    </row>
    <row r="223" spans="1:10" s="108" customFormat="1" ht="12.75">
      <c r="A223" s="368"/>
      <c r="B223" s="369"/>
      <c r="C223" s="370"/>
      <c r="D223" s="814"/>
      <c r="E223" s="372"/>
      <c r="F223" s="949"/>
      <c r="G223" s="374"/>
      <c r="H223" s="364"/>
      <c r="I223" s="902"/>
      <c r="J223" s="959" t="str">
        <f t="shared" si="4"/>
        <v/>
      </c>
    </row>
    <row r="224" spans="1:10" s="108" customFormat="1" ht="33.75">
      <c r="A224" s="361">
        <v>8</v>
      </c>
      <c r="B224" s="362" t="s">
        <v>2740</v>
      </c>
      <c r="C224" s="364" t="s">
        <v>2741</v>
      </c>
      <c r="D224" s="390" t="s">
        <v>3773</v>
      </c>
      <c r="E224" s="366">
        <v>284.09</v>
      </c>
      <c r="F224" s="948"/>
      <c r="G224" s="367">
        <f>E224*F224</f>
        <v>0</v>
      </c>
      <c r="H224" s="364" t="s">
        <v>884</v>
      </c>
      <c r="I224" s="902" t="s">
        <v>4090</v>
      </c>
      <c r="J224" s="959" t="str">
        <f t="shared" si="4"/>
        <v>CHYBNÁ CENA</v>
      </c>
    </row>
    <row r="225" spans="1:10" s="108" customFormat="1" ht="12.75">
      <c r="A225" s="368"/>
      <c r="B225" s="369"/>
      <c r="C225" s="370" t="s">
        <v>4079</v>
      </c>
      <c r="D225" s="702"/>
      <c r="E225" s="372"/>
      <c r="F225" s="949"/>
      <c r="G225" s="374"/>
      <c r="H225" s="364"/>
      <c r="I225" s="902"/>
      <c r="J225" s="959" t="str">
        <f t="shared" si="4"/>
        <v/>
      </c>
    </row>
    <row r="226" spans="1:10" s="108" customFormat="1" ht="33.75">
      <c r="A226" s="361">
        <v>9</v>
      </c>
      <c r="B226" s="362" t="s">
        <v>2742</v>
      </c>
      <c r="C226" s="364" t="s">
        <v>2743</v>
      </c>
      <c r="D226" s="390" t="s">
        <v>3773</v>
      </c>
      <c r="E226" s="366">
        <v>456.18</v>
      </c>
      <c r="F226" s="948"/>
      <c r="G226" s="367">
        <f>E226*F226</f>
        <v>0</v>
      </c>
      <c r="H226" s="364" t="s">
        <v>884</v>
      </c>
      <c r="I226" s="902" t="s">
        <v>4090</v>
      </c>
      <c r="J226" s="959" t="str">
        <f t="shared" si="4"/>
        <v>CHYBNÁ CENA</v>
      </c>
    </row>
    <row r="227" spans="1:10" s="108" customFormat="1" ht="12.75">
      <c r="A227" s="368"/>
      <c r="B227" s="369"/>
      <c r="C227" s="370" t="s">
        <v>4078</v>
      </c>
      <c r="D227" s="702"/>
      <c r="E227" s="372"/>
      <c r="F227" s="949"/>
      <c r="G227" s="374"/>
      <c r="H227" s="364"/>
      <c r="I227" s="902"/>
      <c r="J227" s="959" t="str">
        <f t="shared" si="4"/>
        <v/>
      </c>
    </row>
    <row r="228" spans="1:10" s="108" customFormat="1" ht="33.75">
      <c r="A228" s="361">
        <v>10</v>
      </c>
      <c r="B228" s="362" t="s">
        <v>2744</v>
      </c>
      <c r="C228" s="364" t="s">
        <v>398</v>
      </c>
      <c r="D228" s="390" t="s">
        <v>3773</v>
      </c>
      <c r="E228" s="366">
        <v>281.17</v>
      </c>
      <c r="F228" s="948"/>
      <c r="G228" s="367">
        <f>E228*F228</f>
        <v>0</v>
      </c>
      <c r="H228" s="364" t="s">
        <v>53</v>
      </c>
      <c r="I228" s="902"/>
      <c r="J228" s="959" t="str">
        <f t="shared" si="4"/>
        <v>CHYBNÁ CENA</v>
      </c>
    </row>
    <row r="229" spans="1:10" s="108" customFormat="1" ht="12.75">
      <c r="A229" s="361"/>
      <c r="B229" s="369"/>
      <c r="C229" s="364"/>
      <c r="D229" s="390"/>
      <c r="E229" s="366"/>
      <c r="F229" s="948"/>
      <c r="G229" s="367"/>
      <c r="H229" s="364"/>
      <c r="I229" s="902"/>
      <c r="J229" s="959" t="str">
        <f t="shared" si="4"/>
        <v/>
      </c>
    </row>
    <row r="230" spans="1:10" s="108" customFormat="1" ht="33.75">
      <c r="A230" s="361">
        <v>11</v>
      </c>
      <c r="B230" s="362" t="s">
        <v>1725</v>
      </c>
      <c r="C230" s="364" t="s">
        <v>1731</v>
      </c>
      <c r="D230" s="390" t="s">
        <v>3773</v>
      </c>
      <c r="E230" s="366">
        <v>245.55</v>
      </c>
      <c r="F230" s="948"/>
      <c r="G230" s="367">
        <f>E230*F230</f>
        <v>0</v>
      </c>
      <c r="H230" s="364" t="s">
        <v>53</v>
      </c>
      <c r="I230" s="902"/>
      <c r="J230" s="959" t="str">
        <f t="shared" si="4"/>
        <v>CHYBNÁ CENA</v>
      </c>
    </row>
    <row r="231" spans="1:10" s="108" customFormat="1" ht="12.75">
      <c r="A231" s="361"/>
      <c r="B231" s="369"/>
      <c r="C231" s="364"/>
      <c r="D231" s="390"/>
      <c r="E231" s="366"/>
      <c r="F231" s="948"/>
      <c r="G231" s="391"/>
      <c r="H231" s="364"/>
      <c r="I231" s="902"/>
      <c r="J231" s="959" t="str">
        <f t="shared" si="4"/>
        <v/>
      </c>
    </row>
    <row r="232" spans="1:10" s="108" customFormat="1" ht="12.75">
      <c r="A232" s="693" t="s">
        <v>1779</v>
      </c>
      <c r="B232" s="694" t="s">
        <v>2745</v>
      </c>
      <c r="C232" s="700" t="s">
        <v>2746</v>
      </c>
      <c r="D232" s="697"/>
      <c r="E232" s="698"/>
      <c r="F232" s="952"/>
      <c r="G232" s="696">
        <f>SUM(G233:G291)</f>
        <v>0</v>
      </c>
      <c r="H232" s="904"/>
      <c r="I232" s="906"/>
      <c r="J232" s="959" t="str">
        <f t="shared" si="4"/>
        <v/>
      </c>
    </row>
    <row r="233" spans="1:10" s="108" customFormat="1" ht="33.75">
      <c r="A233" s="361">
        <v>1</v>
      </c>
      <c r="B233" s="362" t="s">
        <v>2747</v>
      </c>
      <c r="C233" s="364" t="s">
        <v>2748</v>
      </c>
      <c r="D233" s="390" t="s">
        <v>3767</v>
      </c>
      <c r="E233" s="366">
        <v>57.5893</v>
      </c>
      <c r="F233" s="948"/>
      <c r="G233" s="367">
        <f>E233*F233</f>
        <v>0</v>
      </c>
      <c r="H233" s="364" t="s">
        <v>53</v>
      </c>
      <c r="I233" s="902"/>
      <c r="J233" s="959" t="str">
        <f t="shared" si="4"/>
        <v>CHYBNÁ CENA</v>
      </c>
    </row>
    <row r="234" spans="1:10" s="108" customFormat="1" ht="12.75">
      <c r="A234" s="368"/>
      <c r="B234" s="369" t="s">
        <v>4530</v>
      </c>
      <c r="C234" s="370" t="s">
        <v>2749</v>
      </c>
      <c r="D234" s="702"/>
      <c r="E234" s="372"/>
      <c r="F234" s="949"/>
      <c r="G234" s="374"/>
      <c r="H234" s="364"/>
      <c r="I234" s="902"/>
      <c r="J234" s="959" t="str">
        <f t="shared" si="4"/>
        <v/>
      </c>
    </row>
    <row r="235" spans="1:10" s="108" customFormat="1" ht="12.75">
      <c r="A235" s="368"/>
      <c r="B235" s="385"/>
      <c r="C235" s="370" t="s">
        <v>2750</v>
      </c>
      <c r="D235" s="702"/>
      <c r="E235" s="372"/>
      <c r="F235" s="949"/>
      <c r="G235" s="374"/>
      <c r="H235" s="364"/>
      <c r="I235" s="902"/>
      <c r="J235" s="959" t="str">
        <f t="shared" si="4"/>
        <v/>
      </c>
    </row>
    <row r="236" spans="1:10" s="108" customFormat="1" ht="12.75">
      <c r="A236" s="368"/>
      <c r="B236" s="385"/>
      <c r="C236" s="370" t="s">
        <v>3718</v>
      </c>
      <c r="D236" s="702"/>
      <c r="E236" s="372"/>
      <c r="F236" s="949"/>
      <c r="G236" s="374"/>
      <c r="H236" s="364"/>
      <c r="I236" s="902"/>
      <c r="J236" s="959" t="str">
        <f t="shared" si="4"/>
        <v/>
      </c>
    </row>
    <row r="237" spans="1:10" s="108" customFormat="1" ht="12.75">
      <c r="A237" s="368"/>
      <c r="B237" s="385"/>
      <c r="C237" s="370" t="s">
        <v>3719</v>
      </c>
      <c r="D237" s="702"/>
      <c r="E237" s="372"/>
      <c r="F237" s="949"/>
      <c r="G237" s="374"/>
      <c r="H237" s="364"/>
      <c r="I237" s="902"/>
      <c r="J237" s="959" t="str">
        <f t="shared" si="4"/>
        <v/>
      </c>
    </row>
    <row r="238" spans="1:10" s="108" customFormat="1" ht="12.75">
      <c r="A238" s="368"/>
      <c r="B238" s="385"/>
      <c r="C238" s="370" t="s">
        <v>3720</v>
      </c>
      <c r="D238" s="702"/>
      <c r="E238" s="372"/>
      <c r="F238" s="949"/>
      <c r="G238" s="374"/>
      <c r="H238" s="364"/>
      <c r="I238" s="902"/>
      <c r="J238" s="959" t="str">
        <f t="shared" si="4"/>
        <v/>
      </c>
    </row>
    <row r="239" spans="1:10" s="108" customFormat="1" ht="12.75">
      <c r="A239" s="368"/>
      <c r="B239" s="385"/>
      <c r="C239" s="370" t="s">
        <v>3721</v>
      </c>
      <c r="D239" s="702"/>
      <c r="E239" s="372"/>
      <c r="F239" s="949"/>
      <c r="G239" s="374"/>
      <c r="H239" s="364"/>
      <c r="I239" s="902"/>
      <c r="J239" s="959" t="str">
        <f t="shared" si="4"/>
        <v/>
      </c>
    </row>
    <row r="240" spans="1:10" s="108" customFormat="1" ht="12.75">
      <c r="A240" s="368"/>
      <c r="B240" s="385"/>
      <c r="C240" s="370" t="s">
        <v>3722</v>
      </c>
      <c r="D240" s="702"/>
      <c r="E240" s="372"/>
      <c r="F240" s="949"/>
      <c r="G240" s="374"/>
      <c r="H240" s="364"/>
      <c r="I240" s="902"/>
      <c r="J240" s="959" t="str">
        <f t="shared" si="4"/>
        <v/>
      </c>
    </row>
    <row r="241" spans="1:10" s="108" customFormat="1" ht="33.75">
      <c r="A241" s="361">
        <v>2</v>
      </c>
      <c r="B241" s="362" t="s">
        <v>3723</v>
      </c>
      <c r="C241" s="364" t="s">
        <v>3724</v>
      </c>
      <c r="D241" s="390" t="s">
        <v>3767</v>
      </c>
      <c r="E241" s="366">
        <v>74.3</v>
      </c>
      <c r="F241" s="948"/>
      <c r="G241" s="367">
        <f>E241*F241</f>
        <v>0</v>
      </c>
      <c r="H241" s="364" t="s">
        <v>885</v>
      </c>
      <c r="I241" s="902"/>
      <c r="J241" s="959" t="str">
        <f t="shared" si="4"/>
        <v>CHYBNÁ CENA</v>
      </c>
    </row>
    <row r="242" spans="1:10" s="108" customFormat="1" ht="12.75">
      <c r="A242" s="368"/>
      <c r="B242" s="369" t="s">
        <v>4530</v>
      </c>
      <c r="C242" s="370" t="s">
        <v>4814</v>
      </c>
      <c r="D242" s="702"/>
      <c r="E242" s="372"/>
      <c r="F242" s="949"/>
      <c r="G242" s="374"/>
      <c r="H242" s="364"/>
      <c r="I242" s="902"/>
      <c r="J242" s="959" t="str">
        <f t="shared" si="4"/>
        <v/>
      </c>
    </row>
    <row r="243" spans="1:10" s="108" customFormat="1" ht="12.75">
      <c r="A243" s="361">
        <v>3</v>
      </c>
      <c r="B243" s="362" t="s">
        <v>3725</v>
      </c>
      <c r="C243" s="364" t="s">
        <v>3726</v>
      </c>
      <c r="D243" s="390" t="s">
        <v>3767</v>
      </c>
      <c r="E243" s="366">
        <v>189.48</v>
      </c>
      <c r="F243" s="948"/>
      <c r="G243" s="367">
        <f>E243*F243</f>
        <v>0</v>
      </c>
      <c r="H243" s="364"/>
      <c r="I243" s="902"/>
      <c r="J243" s="959" t="str">
        <f t="shared" si="4"/>
        <v>CHYBNÁ CENA</v>
      </c>
    </row>
    <row r="244" spans="1:10" s="108" customFormat="1" ht="12.75">
      <c r="A244" s="368"/>
      <c r="B244" s="369" t="s">
        <v>4530</v>
      </c>
      <c r="C244" s="370" t="s">
        <v>1477</v>
      </c>
      <c r="D244" s="702"/>
      <c r="E244" s="372"/>
      <c r="F244" s="949"/>
      <c r="G244" s="374"/>
      <c r="H244" s="364"/>
      <c r="I244" s="902"/>
      <c r="J244" s="959" t="str">
        <f t="shared" si="4"/>
        <v/>
      </c>
    </row>
    <row r="245" spans="1:10" s="108" customFormat="1" ht="12.75">
      <c r="A245" s="368"/>
      <c r="B245" s="385"/>
      <c r="C245" s="370" t="s">
        <v>1478</v>
      </c>
      <c r="D245" s="702"/>
      <c r="E245" s="372"/>
      <c r="F245" s="949"/>
      <c r="G245" s="374"/>
      <c r="H245" s="364"/>
      <c r="I245" s="902"/>
      <c r="J245" s="959" t="str">
        <f t="shared" si="4"/>
        <v/>
      </c>
    </row>
    <row r="246" spans="1:10" s="108" customFormat="1" ht="12.75">
      <c r="A246" s="368"/>
      <c r="B246" s="385"/>
      <c r="C246" s="370" t="s">
        <v>1479</v>
      </c>
      <c r="D246" s="702"/>
      <c r="E246" s="372"/>
      <c r="F246" s="949"/>
      <c r="G246" s="374"/>
      <c r="H246" s="364"/>
      <c r="I246" s="902"/>
      <c r="J246" s="959" t="str">
        <f t="shared" si="4"/>
        <v/>
      </c>
    </row>
    <row r="247" spans="1:10" s="108" customFormat="1" ht="12.75">
      <c r="A247" s="368"/>
      <c r="B247" s="385"/>
      <c r="C247" s="370" t="s">
        <v>1480</v>
      </c>
      <c r="D247" s="702"/>
      <c r="E247" s="372"/>
      <c r="F247" s="949"/>
      <c r="G247" s="374"/>
      <c r="H247" s="364"/>
      <c r="I247" s="902"/>
      <c r="J247" s="959" t="str">
        <f t="shared" si="4"/>
        <v/>
      </c>
    </row>
    <row r="248" spans="1:10" s="108" customFormat="1" ht="12.75">
      <c r="A248" s="368"/>
      <c r="B248" s="385"/>
      <c r="C248" s="370" t="s">
        <v>1481</v>
      </c>
      <c r="D248" s="702"/>
      <c r="E248" s="372"/>
      <c r="F248" s="949"/>
      <c r="G248" s="374"/>
      <c r="H248" s="364"/>
      <c r="I248" s="902"/>
      <c r="J248" s="959" t="str">
        <f t="shared" si="4"/>
        <v/>
      </c>
    </row>
    <row r="249" spans="1:10" s="108" customFormat="1" ht="12.75">
      <c r="A249" s="368"/>
      <c r="B249" s="385"/>
      <c r="C249" s="370" t="s">
        <v>1482</v>
      </c>
      <c r="D249" s="702"/>
      <c r="E249" s="372"/>
      <c r="F249" s="949"/>
      <c r="G249" s="374"/>
      <c r="H249" s="364"/>
      <c r="I249" s="902"/>
      <c r="J249" s="959" t="str">
        <f t="shared" si="4"/>
        <v/>
      </c>
    </row>
    <row r="250" spans="1:10" s="108" customFormat="1" ht="12.75">
      <c r="A250" s="368"/>
      <c r="B250" s="385"/>
      <c r="C250" s="370" t="s">
        <v>1483</v>
      </c>
      <c r="D250" s="702"/>
      <c r="E250" s="372"/>
      <c r="F250" s="949"/>
      <c r="G250" s="374"/>
      <c r="H250" s="364"/>
      <c r="I250" s="902"/>
      <c r="J250" s="959" t="str">
        <f t="shared" si="4"/>
        <v/>
      </c>
    </row>
    <row r="251" spans="1:10" s="108" customFormat="1" ht="12.75">
      <c r="A251" s="368"/>
      <c r="B251" s="385"/>
      <c r="C251" s="370" t="s">
        <v>4813</v>
      </c>
      <c r="D251" s="702"/>
      <c r="E251" s="372"/>
      <c r="F251" s="949"/>
      <c r="G251" s="374"/>
      <c r="H251" s="364"/>
      <c r="I251" s="902"/>
      <c r="J251" s="959" t="str">
        <f t="shared" si="4"/>
        <v/>
      </c>
    </row>
    <row r="252" spans="1:10" s="108" customFormat="1" ht="33.75">
      <c r="A252" s="361">
        <v>4</v>
      </c>
      <c r="B252" s="362" t="s">
        <v>3727</v>
      </c>
      <c r="C252" s="364" t="s">
        <v>3728</v>
      </c>
      <c r="D252" s="390" t="s">
        <v>3767</v>
      </c>
      <c r="E252" s="366">
        <v>20.978</v>
      </c>
      <c r="F252" s="948"/>
      <c r="G252" s="367">
        <f>E252*F252</f>
        <v>0</v>
      </c>
      <c r="H252" s="364" t="s">
        <v>885</v>
      </c>
      <c r="I252" s="902"/>
      <c r="J252" s="959" t="str">
        <f t="shared" si="4"/>
        <v>CHYBNÁ CENA</v>
      </c>
    </row>
    <row r="253" spans="1:10" s="108" customFormat="1" ht="12.75">
      <c r="A253" s="368"/>
      <c r="B253" s="369" t="s">
        <v>4530</v>
      </c>
      <c r="C253" s="370" t="s">
        <v>3729</v>
      </c>
      <c r="D253" s="702"/>
      <c r="E253" s="372"/>
      <c r="F253" s="949"/>
      <c r="G253" s="374"/>
      <c r="H253" s="364"/>
      <c r="I253" s="902"/>
      <c r="J253" s="959" t="str">
        <f t="shared" si="4"/>
        <v/>
      </c>
    </row>
    <row r="254" spans="1:10" s="108" customFormat="1" ht="12.75">
      <c r="A254" s="361">
        <v>5</v>
      </c>
      <c r="B254" s="362" t="s">
        <v>3730</v>
      </c>
      <c r="C254" s="364" t="s">
        <v>3731</v>
      </c>
      <c r="D254" s="390" t="s">
        <v>3767</v>
      </c>
      <c r="E254" s="366">
        <v>41.96</v>
      </c>
      <c r="F254" s="948"/>
      <c r="G254" s="367">
        <f>E254*F254</f>
        <v>0</v>
      </c>
      <c r="H254" s="364"/>
      <c r="I254" s="902"/>
      <c r="J254" s="959" t="str">
        <f t="shared" si="4"/>
        <v>CHYBNÁ CENA</v>
      </c>
    </row>
    <row r="255" spans="1:10" s="108" customFormat="1" ht="12.75">
      <c r="A255" s="368"/>
      <c r="B255" s="369" t="s">
        <v>4530</v>
      </c>
      <c r="C255" s="370" t="s">
        <v>3732</v>
      </c>
      <c r="D255" s="702"/>
      <c r="E255" s="372"/>
      <c r="F255" s="949"/>
      <c r="G255" s="374"/>
      <c r="H255" s="364"/>
      <c r="I255" s="902"/>
      <c r="J255" s="959" t="str">
        <f t="shared" si="4"/>
        <v/>
      </c>
    </row>
    <row r="256" spans="1:10" s="108" customFormat="1" ht="33.75">
      <c r="A256" s="361">
        <v>6</v>
      </c>
      <c r="B256" s="362" t="s">
        <v>3733</v>
      </c>
      <c r="C256" s="364" t="s">
        <v>3734</v>
      </c>
      <c r="D256" s="390" t="s">
        <v>3767</v>
      </c>
      <c r="E256" s="366">
        <v>228.74</v>
      </c>
      <c r="F256" s="948"/>
      <c r="G256" s="367">
        <f>E256*F256</f>
        <v>0</v>
      </c>
      <c r="H256" s="364" t="s">
        <v>885</v>
      </c>
      <c r="I256" s="902"/>
      <c r="J256" s="959" t="str">
        <f t="shared" si="4"/>
        <v>CHYBNÁ CENA</v>
      </c>
    </row>
    <row r="257" spans="1:10" s="108" customFormat="1" ht="12.75">
      <c r="A257" s="368"/>
      <c r="B257" s="369" t="s">
        <v>4530</v>
      </c>
      <c r="C257" s="370" t="s">
        <v>2285</v>
      </c>
      <c r="D257" s="702"/>
      <c r="E257" s="372"/>
      <c r="F257" s="949"/>
      <c r="G257" s="374"/>
      <c r="H257" s="364"/>
      <c r="I257" s="902"/>
      <c r="J257" s="959" t="str">
        <f t="shared" si="4"/>
        <v/>
      </c>
    </row>
    <row r="258" spans="1:10" s="108" customFormat="1" ht="12.75">
      <c r="A258" s="368"/>
      <c r="B258" s="369"/>
      <c r="C258" s="370" t="s">
        <v>2286</v>
      </c>
      <c r="D258" s="702"/>
      <c r="E258" s="372"/>
      <c r="F258" s="949"/>
      <c r="G258" s="374"/>
      <c r="H258" s="364"/>
      <c r="I258" s="902"/>
      <c r="J258" s="959" t="str">
        <f t="shared" si="4"/>
        <v/>
      </c>
    </row>
    <row r="259" spans="1:10" s="108" customFormat="1" ht="12.75">
      <c r="A259" s="361">
        <v>7</v>
      </c>
      <c r="B259" s="362" t="s">
        <v>3735</v>
      </c>
      <c r="C259" s="364" t="s">
        <v>3736</v>
      </c>
      <c r="D259" s="390" t="s">
        <v>3767</v>
      </c>
      <c r="E259" s="366">
        <v>457.48</v>
      </c>
      <c r="F259" s="948"/>
      <c r="G259" s="367">
        <f>E259*F259</f>
        <v>0</v>
      </c>
      <c r="H259" s="364"/>
      <c r="I259" s="902"/>
      <c r="J259" s="959" t="str">
        <f t="shared" si="4"/>
        <v>CHYBNÁ CENA</v>
      </c>
    </row>
    <row r="260" spans="1:10" s="108" customFormat="1" ht="12.75">
      <c r="A260" s="368"/>
      <c r="B260" s="369" t="s">
        <v>4530</v>
      </c>
      <c r="C260" s="370" t="s">
        <v>1484</v>
      </c>
      <c r="D260" s="702"/>
      <c r="E260" s="372"/>
      <c r="F260" s="949"/>
      <c r="G260" s="374"/>
      <c r="H260" s="364"/>
      <c r="I260" s="902"/>
      <c r="J260" s="959" t="str">
        <f t="shared" si="4"/>
        <v/>
      </c>
    </row>
    <row r="261" spans="1:10" s="108" customFormat="1" ht="33.75">
      <c r="A261" s="361">
        <v>8</v>
      </c>
      <c r="B261" s="362" t="s">
        <v>3737</v>
      </c>
      <c r="C261" s="364" t="s">
        <v>3738</v>
      </c>
      <c r="D261" s="390" t="s">
        <v>3788</v>
      </c>
      <c r="E261" s="366">
        <v>4.91</v>
      </c>
      <c r="F261" s="948"/>
      <c r="G261" s="367">
        <f>E261*F261</f>
        <v>0</v>
      </c>
      <c r="H261" s="364" t="s">
        <v>885</v>
      </c>
      <c r="I261" s="902"/>
      <c r="J261" s="959" t="str">
        <f t="shared" si="4"/>
        <v>CHYBNÁ CENA</v>
      </c>
    </row>
    <row r="262" spans="1:10" s="108" customFormat="1" ht="12.75">
      <c r="A262" s="368"/>
      <c r="B262" s="369" t="s">
        <v>4530</v>
      </c>
      <c r="C262" s="370" t="s">
        <v>3739</v>
      </c>
      <c r="D262" s="702"/>
      <c r="E262" s="372"/>
      <c r="F262" s="949"/>
      <c r="G262" s="374"/>
      <c r="H262" s="364"/>
      <c r="I262" s="902"/>
      <c r="J262" s="959" t="str">
        <f t="shared" si="4"/>
        <v/>
      </c>
    </row>
    <row r="263" spans="1:10" s="108" customFormat="1" ht="12.75">
      <c r="A263" s="368"/>
      <c r="B263" s="385"/>
      <c r="C263" s="370" t="s">
        <v>1485</v>
      </c>
      <c r="D263" s="702"/>
      <c r="E263" s="372"/>
      <c r="F263" s="949"/>
      <c r="G263" s="374"/>
      <c r="H263" s="364"/>
      <c r="I263" s="902"/>
      <c r="J263" s="959" t="str">
        <f t="shared" si="4"/>
        <v/>
      </c>
    </row>
    <row r="264" spans="1:10" s="108" customFormat="1" ht="12.75">
      <c r="A264" s="368"/>
      <c r="B264" s="385"/>
      <c r="C264" s="370" t="s">
        <v>3740</v>
      </c>
      <c r="D264" s="702"/>
      <c r="E264" s="372"/>
      <c r="F264" s="949"/>
      <c r="G264" s="374"/>
      <c r="H264" s="364"/>
      <c r="I264" s="902"/>
      <c r="J264" s="959" t="str">
        <f t="shared" si="4"/>
        <v/>
      </c>
    </row>
    <row r="265" spans="1:10" s="108" customFormat="1" ht="12.75">
      <c r="A265" s="368"/>
      <c r="B265" s="385"/>
      <c r="C265" s="370" t="s">
        <v>3741</v>
      </c>
      <c r="D265" s="702"/>
      <c r="E265" s="372"/>
      <c r="F265" s="949"/>
      <c r="G265" s="374"/>
      <c r="H265" s="364"/>
      <c r="I265" s="902"/>
      <c r="J265" s="959" t="str">
        <f t="shared" si="4"/>
        <v/>
      </c>
    </row>
    <row r="266" spans="1:10" s="108" customFormat="1" ht="12.75">
      <c r="A266" s="368"/>
      <c r="B266" s="385"/>
      <c r="C266" s="370" t="s">
        <v>3742</v>
      </c>
      <c r="D266" s="702"/>
      <c r="E266" s="372"/>
      <c r="F266" s="949"/>
      <c r="G266" s="374"/>
      <c r="H266" s="364"/>
      <c r="I266" s="902"/>
      <c r="J266" s="959" t="str">
        <f t="shared" si="4"/>
        <v/>
      </c>
    </row>
    <row r="267" spans="1:10" s="108" customFormat="1" ht="12.75">
      <c r="A267" s="368"/>
      <c r="B267" s="385"/>
      <c r="C267" s="370" t="s">
        <v>3743</v>
      </c>
      <c r="D267" s="702"/>
      <c r="E267" s="372"/>
      <c r="F267" s="949"/>
      <c r="G267" s="374"/>
      <c r="H267" s="364"/>
      <c r="I267" s="902"/>
      <c r="J267" s="959" t="str">
        <f aca="true" t="shared" si="5" ref="J267:J330">IF((ISBLANK(D267)),"",IF(G267&lt;=0,"CHYBNÁ CENA",""))</f>
        <v/>
      </c>
    </row>
    <row r="268" spans="1:10" s="108" customFormat="1" ht="12.75">
      <c r="A268" s="368"/>
      <c r="B268" s="385"/>
      <c r="C268" s="370" t="s">
        <v>3744</v>
      </c>
      <c r="D268" s="702"/>
      <c r="E268" s="372"/>
      <c r="F268" s="949"/>
      <c r="G268" s="374"/>
      <c r="H268" s="364"/>
      <c r="I268" s="902"/>
      <c r="J268" s="959" t="str">
        <f t="shared" si="5"/>
        <v/>
      </c>
    </row>
    <row r="269" spans="1:10" s="108" customFormat="1" ht="12.75">
      <c r="A269" s="368"/>
      <c r="B269" s="385"/>
      <c r="C269" s="370" t="s">
        <v>3745</v>
      </c>
      <c r="D269" s="702"/>
      <c r="E269" s="372"/>
      <c r="F269" s="949"/>
      <c r="G269" s="374"/>
      <c r="H269" s="364"/>
      <c r="I269" s="902"/>
      <c r="J269" s="959" t="str">
        <f t="shared" si="5"/>
        <v/>
      </c>
    </row>
    <row r="270" spans="1:10" s="108" customFormat="1" ht="12.75">
      <c r="A270" s="368"/>
      <c r="B270" s="385"/>
      <c r="C270" s="370" t="s">
        <v>3746</v>
      </c>
      <c r="D270" s="702"/>
      <c r="E270" s="372"/>
      <c r="F270" s="949"/>
      <c r="G270" s="374"/>
      <c r="H270" s="364"/>
      <c r="I270" s="902"/>
      <c r="J270" s="959" t="str">
        <f t="shared" si="5"/>
        <v/>
      </c>
    </row>
    <row r="271" spans="1:10" s="108" customFormat="1" ht="12.75">
      <c r="A271" s="368"/>
      <c r="B271" s="385"/>
      <c r="C271" s="370" t="s">
        <v>3747</v>
      </c>
      <c r="D271" s="702"/>
      <c r="E271" s="372"/>
      <c r="F271" s="949"/>
      <c r="G271" s="374"/>
      <c r="H271" s="364"/>
      <c r="I271" s="902"/>
      <c r="J271" s="959" t="str">
        <f t="shared" si="5"/>
        <v/>
      </c>
    </row>
    <row r="272" spans="1:10" s="108" customFormat="1" ht="12.75">
      <c r="A272" s="368"/>
      <c r="B272" s="385"/>
      <c r="C272" s="370" t="s">
        <v>3748</v>
      </c>
      <c r="D272" s="702"/>
      <c r="E272" s="372"/>
      <c r="F272" s="949"/>
      <c r="G272" s="374"/>
      <c r="H272" s="364"/>
      <c r="I272" s="902"/>
      <c r="J272" s="959" t="str">
        <f t="shared" si="5"/>
        <v/>
      </c>
    </row>
    <row r="273" spans="1:10" s="108" customFormat="1" ht="12.75">
      <c r="A273" s="368"/>
      <c r="B273" s="385"/>
      <c r="C273" s="370" t="s">
        <v>3749</v>
      </c>
      <c r="D273" s="702"/>
      <c r="E273" s="372"/>
      <c r="F273" s="949"/>
      <c r="G273" s="374"/>
      <c r="H273" s="364"/>
      <c r="I273" s="902"/>
      <c r="J273" s="959" t="str">
        <f t="shared" si="5"/>
        <v/>
      </c>
    </row>
    <row r="274" spans="1:10" s="108" customFormat="1" ht="12.75">
      <c r="A274" s="368"/>
      <c r="B274" s="385"/>
      <c r="C274" s="370" t="s">
        <v>3750</v>
      </c>
      <c r="D274" s="702"/>
      <c r="E274" s="372"/>
      <c r="F274" s="949"/>
      <c r="G274" s="374"/>
      <c r="H274" s="364"/>
      <c r="I274" s="902"/>
      <c r="J274" s="959" t="str">
        <f t="shared" si="5"/>
        <v/>
      </c>
    </row>
    <row r="275" spans="1:10" s="108" customFormat="1" ht="33.75">
      <c r="A275" s="361">
        <v>9</v>
      </c>
      <c r="B275" s="362" t="s">
        <v>3751</v>
      </c>
      <c r="C275" s="364" t="s">
        <v>3752</v>
      </c>
      <c r="D275" s="390" t="s">
        <v>3773</v>
      </c>
      <c r="E275" s="366">
        <v>4469.38</v>
      </c>
      <c r="F275" s="948"/>
      <c r="G275" s="367">
        <f>E275*F275</f>
        <v>0</v>
      </c>
      <c r="H275" s="364" t="s">
        <v>886</v>
      </c>
      <c r="I275" s="364" t="s">
        <v>3764</v>
      </c>
      <c r="J275" s="959" t="str">
        <f t="shared" si="5"/>
        <v>CHYBNÁ CENA</v>
      </c>
    </row>
    <row r="276" spans="1:10" s="108" customFormat="1" ht="12.75">
      <c r="A276" s="368"/>
      <c r="B276" s="369" t="s">
        <v>4530</v>
      </c>
      <c r="C276" s="370" t="s">
        <v>4276</v>
      </c>
      <c r="D276" s="814"/>
      <c r="E276" s="372"/>
      <c r="F276" s="949"/>
      <c r="G276" s="374"/>
      <c r="H276" s="364"/>
      <c r="I276" s="902"/>
      <c r="J276" s="959" t="str">
        <f t="shared" si="5"/>
        <v/>
      </c>
    </row>
    <row r="277" spans="1:10" s="108" customFormat="1" ht="12.75">
      <c r="A277" s="368"/>
      <c r="B277" s="385"/>
      <c r="C277" s="370" t="s">
        <v>4277</v>
      </c>
      <c r="D277" s="814"/>
      <c r="E277" s="372"/>
      <c r="F277" s="949"/>
      <c r="G277" s="374"/>
      <c r="H277" s="364"/>
      <c r="I277" s="902"/>
      <c r="J277" s="959" t="str">
        <f t="shared" si="5"/>
        <v/>
      </c>
    </row>
    <row r="278" spans="1:10" s="108" customFormat="1" ht="12.75">
      <c r="A278" s="368"/>
      <c r="B278" s="385"/>
      <c r="C278" s="370" t="s">
        <v>4278</v>
      </c>
      <c r="D278" s="814"/>
      <c r="E278" s="372"/>
      <c r="F278" s="949"/>
      <c r="G278" s="374"/>
      <c r="H278" s="364"/>
      <c r="I278" s="902"/>
      <c r="J278" s="959" t="str">
        <f t="shared" si="5"/>
        <v/>
      </c>
    </row>
    <row r="279" spans="1:10" s="108" customFormat="1" ht="12.75">
      <c r="A279" s="368"/>
      <c r="B279" s="385"/>
      <c r="C279" s="370" t="s">
        <v>4815</v>
      </c>
      <c r="D279" s="814"/>
      <c r="E279" s="372"/>
      <c r="F279" s="949"/>
      <c r="G279" s="374"/>
      <c r="H279" s="364"/>
      <c r="I279" s="902"/>
      <c r="J279" s="959" t="str">
        <f t="shared" si="5"/>
        <v/>
      </c>
    </row>
    <row r="280" spans="1:10" s="108" customFormat="1" ht="12.75">
      <c r="A280" s="368"/>
      <c r="B280" s="385"/>
      <c r="C280" s="370" t="s">
        <v>4279</v>
      </c>
      <c r="D280" s="814"/>
      <c r="E280" s="372"/>
      <c r="F280" s="949"/>
      <c r="G280" s="374"/>
      <c r="H280" s="364"/>
      <c r="I280" s="902"/>
      <c r="J280" s="959" t="str">
        <f t="shared" si="5"/>
        <v/>
      </c>
    </row>
    <row r="281" spans="1:10" s="108" customFormat="1" ht="12.75">
      <c r="A281" s="368"/>
      <c r="B281" s="385"/>
      <c r="C281" s="370" t="s">
        <v>4344</v>
      </c>
      <c r="D281" s="814"/>
      <c r="E281" s="372"/>
      <c r="F281" s="949"/>
      <c r="G281" s="374"/>
      <c r="H281" s="364"/>
      <c r="I281" s="902"/>
      <c r="J281" s="959" t="str">
        <f t="shared" si="5"/>
        <v/>
      </c>
    </row>
    <row r="282" spans="1:10" s="108" customFormat="1" ht="12.75">
      <c r="A282" s="368"/>
      <c r="B282" s="385"/>
      <c r="C282" s="370" t="s">
        <v>4280</v>
      </c>
      <c r="D282" s="702"/>
      <c r="E282" s="372"/>
      <c r="F282" s="949"/>
      <c r="G282" s="374"/>
      <c r="H282" s="364"/>
      <c r="I282" s="902"/>
      <c r="J282" s="959" t="str">
        <f t="shared" si="5"/>
        <v/>
      </c>
    </row>
    <row r="283" spans="1:10" s="108" customFormat="1" ht="12.75">
      <c r="A283" s="368"/>
      <c r="B283" s="385"/>
      <c r="C283" s="370" t="s">
        <v>4281</v>
      </c>
      <c r="D283" s="702"/>
      <c r="E283" s="372"/>
      <c r="F283" s="949"/>
      <c r="G283" s="374"/>
      <c r="H283" s="364"/>
      <c r="I283" s="902"/>
      <c r="J283" s="959" t="str">
        <f t="shared" si="5"/>
        <v/>
      </c>
    </row>
    <row r="284" spans="1:10" s="108" customFormat="1" ht="33.75">
      <c r="A284" s="361">
        <v>10</v>
      </c>
      <c r="B284" s="362" t="s">
        <v>4282</v>
      </c>
      <c r="C284" s="364" t="s">
        <v>4283</v>
      </c>
      <c r="D284" s="390" t="s">
        <v>3773</v>
      </c>
      <c r="E284" s="366">
        <v>371.27</v>
      </c>
      <c r="F284" s="948"/>
      <c r="G284" s="367">
        <f>E284*F284</f>
        <v>0</v>
      </c>
      <c r="H284" s="364" t="s">
        <v>887</v>
      </c>
      <c r="I284" s="902"/>
      <c r="J284" s="959" t="str">
        <f t="shared" si="5"/>
        <v>CHYBNÁ CENA</v>
      </c>
    </row>
    <row r="285" spans="1:10" s="108" customFormat="1" ht="12.75">
      <c r="A285" s="361"/>
      <c r="B285" s="362"/>
      <c r="C285" s="370" t="s">
        <v>4084</v>
      </c>
      <c r="D285" s="365"/>
      <c r="E285" s="366"/>
      <c r="F285" s="948"/>
      <c r="G285" s="367"/>
      <c r="H285" s="364"/>
      <c r="I285" s="902"/>
      <c r="J285" s="959" t="str">
        <f t="shared" si="5"/>
        <v/>
      </c>
    </row>
    <row r="286" spans="1:10" s="108" customFormat="1" ht="12.75">
      <c r="A286" s="368"/>
      <c r="B286" s="369" t="s">
        <v>4530</v>
      </c>
      <c r="C286" s="370" t="s">
        <v>4284</v>
      </c>
      <c r="D286" s="702"/>
      <c r="E286" s="372"/>
      <c r="F286" s="949"/>
      <c r="G286" s="374"/>
      <c r="H286" s="364"/>
      <c r="I286" s="902"/>
      <c r="J286" s="959" t="str">
        <f t="shared" si="5"/>
        <v/>
      </c>
    </row>
    <row r="287" spans="1:10" s="108" customFormat="1" ht="12.75">
      <c r="A287" s="368"/>
      <c r="B287" s="369"/>
      <c r="C287" s="370" t="s">
        <v>3765</v>
      </c>
      <c r="D287" s="702"/>
      <c r="E287" s="372"/>
      <c r="F287" s="949"/>
      <c r="G287" s="374"/>
      <c r="H287" s="364"/>
      <c r="I287" s="902"/>
      <c r="J287" s="959" t="str">
        <f t="shared" si="5"/>
        <v/>
      </c>
    </row>
    <row r="288" spans="1:10" s="108" customFormat="1" ht="12.75">
      <c r="A288" s="368"/>
      <c r="B288" s="369"/>
      <c r="C288" s="370" t="s">
        <v>4095</v>
      </c>
      <c r="D288" s="702"/>
      <c r="E288" s="372"/>
      <c r="F288" s="949"/>
      <c r="G288" s="374"/>
      <c r="H288" s="364"/>
      <c r="I288" s="902"/>
      <c r="J288" s="959" t="str">
        <f t="shared" si="5"/>
        <v/>
      </c>
    </row>
    <row r="289" spans="1:10" s="108" customFormat="1" ht="12.75">
      <c r="A289" s="361">
        <v>11</v>
      </c>
      <c r="B289" s="362" t="s">
        <v>4285</v>
      </c>
      <c r="C289" s="364" t="s">
        <v>4286</v>
      </c>
      <c r="D289" s="390" t="s">
        <v>3773</v>
      </c>
      <c r="E289" s="366">
        <v>389.83</v>
      </c>
      <c r="F289" s="948"/>
      <c r="G289" s="367">
        <f>E289*F289</f>
        <v>0</v>
      </c>
      <c r="H289" s="364"/>
      <c r="I289" s="902"/>
      <c r="J289" s="959" t="str">
        <f t="shared" si="5"/>
        <v>CHYBNÁ CENA</v>
      </c>
    </row>
    <row r="290" spans="1:10" s="108" customFormat="1" ht="12.75">
      <c r="A290" s="361"/>
      <c r="B290" s="369" t="s">
        <v>4530</v>
      </c>
      <c r="C290" s="370">
        <v>371.27</v>
      </c>
      <c r="D290" s="365"/>
      <c r="E290" s="366"/>
      <c r="F290" s="948"/>
      <c r="G290" s="367"/>
      <c r="H290" s="364"/>
      <c r="I290" s="902"/>
      <c r="J290" s="959" t="str">
        <f t="shared" si="5"/>
        <v/>
      </c>
    </row>
    <row r="291" spans="1:10" s="108" customFormat="1" ht="12.75">
      <c r="A291" s="715"/>
      <c r="B291" s="686"/>
      <c r="C291" s="716" t="s">
        <v>3371</v>
      </c>
      <c r="D291" s="717"/>
      <c r="E291" s="718"/>
      <c r="F291" s="956"/>
      <c r="G291" s="719"/>
      <c r="H291" s="406"/>
      <c r="I291" s="903"/>
      <c r="J291" s="959" t="str">
        <f t="shared" si="5"/>
        <v/>
      </c>
    </row>
    <row r="292" spans="1:10" s="108" customFormat="1" ht="12.75">
      <c r="A292" s="693" t="s">
        <v>1779</v>
      </c>
      <c r="B292" s="694" t="s">
        <v>4287</v>
      </c>
      <c r="C292" s="700" t="s">
        <v>4288</v>
      </c>
      <c r="D292" s="697"/>
      <c r="E292" s="698"/>
      <c r="F292" s="952"/>
      <c r="G292" s="787">
        <f>SUM(G293:G424)</f>
        <v>0</v>
      </c>
      <c r="H292" s="904"/>
      <c r="I292" s="906"/>
      <c r="J292" s="959" t="str">
        <f t="shared" si="5"/>
        <v/>
      </c>
    </row>
    <row r="293" spans="1:10" s="202" customFormat="1" ht="12.75">
      <c r="A293" s="361">
        <v>1</v>
      </c>
      <c r="B293" s="362" t="s">
        <v>4289</v>
      </c>
      <c r="C293" s="364" t="s">
        <v>4290</v>
      </c>
      <c r="D293" s="390" t="s">
        <v>1570</v>
      </c>
      <c r="E293" s="366">
        <v>100</v>
      </c>
      <c r="F293" s="948"/>
      <c r="G293" s="367">
        <f>E293*F293</f>
        <v>0</v>
      </c>
      <c r="H293" s="364" t="s">
        <v>3230</v>
      </c>
      <c r="I293" s="910"/>
      <c r="J293" s="959" t="str">
        <f t="shared" si="5"/>
        <v>CHYBNÁ CENA</v>
      </c>
    </row>
    <row r="294" spans="1:10" s="202" customFormat="1" ht="12.75">
      <c r="A294" s="361"/>
      <c r="B294" s="369" t="s">
        <v>4530</v>
      </c>
      <c r="C294" s="370" t="s">
        <v>4291</v>
      </c>
      <c r="D294" s="390"/>
      <c r="E294" s="366"/>
      <c r="F294" s="948"/>
      <c r="G294" s="391"/>
      <c r="H294" s="364"/>
      <c r="I294" s="910"/>
      <c r="J294" s="959" t="str">
        <f t="shared" si="5"/>
        <v/>
      </c>
    </row>
    <row r="295" spans="1:10" s="202" customFormat="1" ht="12.75">
      <c r="A295" s="361"/>
      <c r="B295" s="362"/>
      <c r="C295" s="370" t="s">
        <v>4292</v>
      </c>
      <c r="D295" s="390"/>
      <c r="E295" s="366"/>
      <c r="F295" s="948"/>
      <c r="G295" s="391"/>
      <c r="H295" s="364"/>
      <c r="I295" s="910"/>
      <c r="J295" s="959" t="str">
        <f t="shared" si="5"/>
        <v/>
      </c>
    </row>
    <row r="296" spans="1:10" s="202" customFormat="1" ht="12.75">
      <c r="A296" s="361"/>
      <c r="B296" s="362"/>
      <c r="C296" s="370" t="s">
        <v>4293</v>
      </c>
      <c r="D296" s="390"/>
      <c r="E296" s="366"/>
      <c r="F296" s="948"/>
      <c r="G296" s="391"/>
      <c r="H296" s="364"/>
      <c r="I296" s="910"/>
      <c r="J296" s="959" t="str">
        <f t="shared" si="5"/>
        <v/>
      </c>
    </row>
    <row r="297" spans="1:10" s="202" customFormat="1" ht="12.75">
      <c r="A297" s="361"/>
      <c r="B297" s="362"/>
      <c r="C297" s="370" t="s">
        <v>1432</v>
      </c>
      <c r="D297" s="390"/>
      <c r="E297" s="366"/>
      <c r="F297" s="948"/>
      <c r="G297" s="391"/>
      <c r="H297" s="364"/>
      <c r="I297" s="910"/>
      <c r="J297" s="959" t="str">
        <f t="shared" si="5"/>
        <v/>
      </c>
    </row>
    <row r="298" spans="1:10" s="202" customFormat="1" ht="12.75">
      <c r="A298" s="361"/>
      <c r="B298" s="362"/>
      <c r="C298" s="370" t="s">
        <v>1433</v>
      </c>
      <c r="D298" s="390"/>
      <c r="E298" s="366"/>
      <c r="F298" s="948"/>
      <c r="G298" s="391"/>
      <c r="H298" s="364"/>
      <c r="I298" s="910"/>
      <c r="J298" s="959" t="str">
        <f t="shared" si="5"/>
        <v/>
      </c>
    </row>
    <row r="299" spans="1:10" s="202" customFormat="1" ht="12.75">
      <c r="A299" s="361"/>
      <c r="B299" s="362"/>
      <c r="C299" s="370" t="s">
        <v>4294</v>
      </c>
      <c r="D299" s="390"/>
      <c r="E299" s="366"/>
      <c r="F299" s="948"/>
      <c r="G299" s="391"/>
      <c r="H299" s="364"/>
      <c r="I299" s="910"/>
      <c r="J299" s="959" t="str">
        <f t="shared" si="5"/>
        <v/>
      </c>
    </row>
    <row r="300" spans="1:10" s="202" customFormat="1" ht="12.75">
      <c r="A300" s="361"/>
      <c r="B300" s="362"/>
      <c r="C300" s="370" t="s">
        <v>4295</v>
      </c>
      <c r="D300" s="390"/>
      <c r="E300" s="366"/>
      <c r="F300" s="948"/>
      <c r="G300" s="391"/>
      <c r="H300" s="364"/>
      <c r="I300" s="910"/>
      <c r="J300" s="959" t="str">
        <f t="shared" si="5"/>
        <v/>
      </c>
    </row>
    <row r="301" spans="1:10" s="202" customFormat="1" ht="12.75">
      <c r="A301" s="361"/>
      <c r="B301" s="362"/>
      <c r="C301" s="370" t="s">
        <v>4296</v>
      </c>
      <c r="D301" s="390"/>
      <c r="E301" s="366"/>
      <c r="F301" s="948"/>
      <c r="G301" s="391"/>
      <c r="H301" s="364"/>
      <c r="I301" s="910"/>
      <c r="J301" s="959" t="str">
        <f t="shared" si="5"/>
        <v/>
      </c>
    </row>
    <row r="302" spans="1:10" s="202" customFormat="1" ht="12.75">
      <c r="A302" s="361"/>
      <c r="B302" s="362"/>
      <c r="C302" s="370" t="s">
        <v>1434</v>
      </c>
      <c r="D302" s="390"/>
      <c r="E302" s="366"/>
      <c r="F302" s="948"/>
      <c r="G302" s="391"/>
      <c r="H302" s="364"/>
      <c r="I302" s="910"/>
      <c r="J302" s="959" t="str">
        <f t="shared" si="5"/>
        <v/>
      </c>
    </row>
    <row r="303" spans="1:10" s="202" customFormat="1" ht="12.75">
      <c r="A303" s="361"/>
      <c r="B303" s="362"/>
      <c r="C303" s="370" t="s">
        <v>4297</v>
      </c>
      <c r="D303" s="390"/>
      <c r="E303" s="366"/>
      <c r="F303" s="948"/>
      <c r="G303" s="391"/>
      <c r="H303" s="364"/>
      <c r="I303" s="910"/>
      <c r="J303" s="959" t="str">
        <f t="shared" si="5"/>
        <v/>
      </c>
    </row>
    <row r="304" spans="1:10" s="108" customFormat="1" ht="12.75">
      <c r="A304" s="361">
        <v>2</v>
      </c>
      <c r="B304" s="362" t="s">
        <v>4298</v>
      </c>
      <c r="C304" s="364" t="s">
        <v>4299</v>
      </c>
      <c r="D304" s="390" t="s">
        <v>1570</v>
      </c>
      <c r="E304" s="366">
        <v>1</v>
      </c>
      <c r="F304" s="948"/>
      <c r="G304" s="367">
        <f>E304*F304</f>
        <v>0</v>
      </c>
      <c r="H304" s="364" t="s">
        <v>587</v>
      </c>
      <c r="I304" s="902"/>
      <c r="J304" s="959" t="str">
        <f t="shared" si="5"/>
        <v>CHYBNÁ CENA</v>
      </c>
    </row>
    <row r="305" spans="1:10" s="108" customFormat="1" ht="12.75">
      <c r="A305" s="361"/>
      <c r="B305" s="369"/>
      <c r="C305" s="370" t="s">
        <v>4300</v>
      </c>
      <c r="D305" s="390"/>
      <c r="E305" s="366"/>
      <c r="F305" s="948"/>
      <c r="G305" s="391"/>
      <c r="H305" s="364"/>
      <c r="I305" s="902"/>
      <c r="J305" s="959" t="str">
        <f t="shared" si="5"/>
        <v/>
      </c>
    </row>
    <row r="306" spans="1:10" s="108" customFormat="1" ht="12.75">
      <c r="A306" s="361">
        <v>3</v>
      </c>
      <c r="B306" s="362" t="s">
        <v>4301</v>
      </c>
      <c r="C306" s="364" t="s">
        <v>4302</v>
      </c>
      <c r="D306" s="390" t="s">
        <v>1570</v>
      </c>
      <c r="E306" s="366">
        <v>1</v>
      </c>
      <c r="F306" s="948"/>
      <c r="G306" s="367">
        <f>E306*F306</f>
        <v>0</v>
      </c>
      <c r="H306" s="364" t="s">
        <v>587</v>
      </c>
      <c r="I306" s="902"/>
      <c r="J306" s="959" t="str">
        <f t="shared" si="5"/>
        <v>CHYBNÁ CENA</v>
      </c>
    </row>
    <row r="307" spans="1:10" s="108" customFormat="1" ht="12.75">
      <c r="A307" s="361"/>
      <c r="B307" s="369"/>
      <c r="C307" s="370" t="s">
        <v>4303</v>
      </c>
      <c r="D307" s="390"/>
      <c r="E307" s="366"/>
      <c r="F307" s="948"/>
      <c r="G307" s="391"/>
      <c r="H307" s="364"/>
      <c r="I307" s="902"/>
      <c r="J307" s="959" t="str">
        <f t="shared" si="5"/>
        <v/>
      </c>
    </row>
    <row r="308" spans="1:10" s="108" customFormat="1" ht="12.75">
      <c r="A308" s="361">
        <v>4</v>
      </c>
      <c r="B308" s="362" t="s">
        <v>4304</v>
      </c>
      <c r="C308" s="364" t="s">
        <v>4305</v>
      </c>
      <c r="D308" s="390" t="s">
        <v>1570</v>
      </c>
      <c r="E308" s="366">
        <v>11</v>
      </c>
      <c r="F308" s="948"/>
      <c r="G308" s="367">
        <f>E308*F308</f>
        <v>0</v>
      </c>
      <c r="H308" s="364" t="s">
        <v>587</v>
      </c>
      <c r="I308" s="902"/>
      <c r="J308" s="959" t="str">
        <f t="shared" si="5"/>
        <v>CHYBNÁ CENA</v>
      </c>
    </row>
    <row r="309" spans="1:10" s="108" customFormat="1" ht="12.75">
      <c r="A309" s="361"/>
      <c r="B309" s="369"/>
      <c r="C309" s="370" t="s">
        <v>4306</v>
      </c>
      <c r="D309" s="390"/>
      <c r="E309" s="366"/>
      <c r="F309" s="948"/>
      <c r="G309" s="391"/>
      <c r="H309" s="364"/>
      <c r="I309" s="902"/>
      <c r="J309" s="959" t="str">
        <f t="shared" si="5"/>
        <v/>
      </c>
    </row>
    <row r="310" spans="1:10" s="108" customFormat="1" ht="12.75">
      <c r="A310" s="361"/>
      <c r="B310" s="362"/>
      <c r="C310" s="370" t="s">
        <v>4307</v>
      </c>
      <c r="D310" s="390"/>
      <c r="E310" s="366"/>
      <c r="F310" s="948"/>
      <c r="G310" s="391"/>
      <c r="H310" s="364"/>
      <c r="I310" s="902"/>
      <c r="J310" s="959" t="str">
        <f t="shared" si="5"/>
        <v/>
      </c>
    </row>
    <row r="311" spans="1:10" s="108" customFormat="1" ht="12.75">
      <c r="A311" s="361"/>
      <c r="B311" s="362"/>
      <c r="C311" s="370" t="s">
        <v>4308</v>
      </c>
      <c r="D311" s="390"/>
      <c r="E311" s="366"/>
      <c r="F311" s="948"/>
      <c r="G311" s="391"/>
      <c r="H311" s="364"/>
      <c r="I311" s="902"/>
      <c r="J311" s="959" t="str">
        <f t="shared" si="5"/>
        <v/>
      </c>
    </row>
    <row r="312" spans="1:10" s="108" customFormat="1" ht="12.75">
      <c r="A312" s="361">
        <v>5</v>
      </c>
      <c r="B312" s="362" t="s">
        <v>4314</v>
      </c>
      <c r="C312" s="364" t="s">
        <v>4309</v>
      </c>
      <c r="D312" s="390" t="s">
        <v>1570</v>
      </c>
      <c r="E312" s="366">
        <v>59</v>
      </c>
      <c r="F312" s="948"/>
      <c r="G312" s="367">
        <f>E312*F312</f>
        <v>0</v>
      </c>
      <c r="H312" s="364" t="s">
        <v>587</v>
      </c>
      <c r="I312" s="902"/>
      <c r="J312" s="959" t="str">
        <f t="shared" si="5"/>
        <v>CHYBNÁ CENA</v>
      </c>
    </row>
    <row r="313" spans="1:10" s="108" customFormat="1" ht="12.75">
      <c r="A313" s="361"/>
      <c r="B313" s="369"/>
      <c r="C313" s="370" t="s">
        <v>1428</v>
      </c>
      <c r="D313" s="390"/>
      <c r="E313" s="366"/>
      <c r="F313" s="948"/>
      <c r="G313" s="391"/>
      <c r="H313" s="364"/>
      <c r="I313" s="902"/>
      <c r="J313" s="959" t="str">
        <f t="shared" si="5"/>
        <v/>
      </c>
    </row>
    <row r="314" spans="1:10" s="108" customFormat="1" ht="12.75">
      <c r="A314" s="361"/>
      <c r="B314" s="362"/>
      <c r="C314" s="370" t="s">
        <v>4310</v>
      </c>
      <c r="D314" s="390"/>
      <c r="E314" s="366"/>
      <c r="F314" s="948"/>
      <c r="G314" s="391"/>
      <c r="H314" s="364"/>
      <c r="I314" s="902"/>
      <c r="J314" s="959" t="str">
        <f t="shared" si="5"/>
        <v/>
      </c>
    </row>
    <row r="315" spans="1:10" s="108" customFormat="1" ht="22.5">
      <c r="A315" s="361"/>
      <c r="B315" s="362"/>
      <c r="C315" s="370" t="s">
        <v>4311</v>
      </c>
      <c r="D315" s="390"/>
      <c r="E315" s="366"/>
      <c r="F315" s="948"/>
      <c r="G315" s="391"/>
      <c r="H315" s="364"/>
      <c r="I315" s="902"/>
      <c r="J315" s="959" t="str">
        <f t="shared" si="5"/>
        <v/>
      </c>
    </row>
    <row r="316" spans="1:10" s="108" customFormat="1" ht="33.75">
      <c r="A316" s="361"/>
      <c r="B316" s="362"/>
      <c r="C316" s="370" t="s">
        <v>4312</v>
      </c>
      <c r="D316" s="390"/>
      <c r="E316" s="366"/>
      <c r="F316" s="948"/>
      <c r="G316" s="391"/>
      <c r="H316" s="364"/>
      <c r="I316" s="902"/>
      <c r="J316" s="959" t="str">
        <f t="shared" si="5"/>
        <v/>
      </c>
    </row>
    <row r="317" spans="1:10" s="108" customFormat="1" ht="33.75">
      <c r="A317" s="361"/>
      <c r="B317" s="362"/>
      <c r="C317" s="370" t="s">
        <v>4313</v>
      </c>
      <c r="D317" s="390"/>
      <c r="E317" s="366"/>
      <c r="F317" s="948"/>
      <c r="G317" s="391"/>
      <c r="H317" s="364"/>
      <c r="I317" s="902"/>
      <c r="J317" s="959" t="str">
        <f t="shared" si="5"/>
        <v/>
      </c>
    </row>
    <row r="318" spans="1:10" s="108" customFormat="1" ht="12.75">
      <c r="A318" s="361">
        <v>6</v>
      </c>
      <c r="B318" s="362" t="s">
        <v>4317</v>
      </c>
      <c r="C318" s="364" t="s">
        <v>4315</v>
      </c>
      <c r="D318" s="390" t="s">
        <v>1570</v>
      </c>
      <c r="E318" s="366">
        <v>7</v>
      </c>
      <c r="F318" s="948"/>
      <c r="G318" s="367">
        <f>E318*F318</f>
        <v>0</v>
      </c>
      <c r="H318" s="364" t="s">
        <v>587</v>
      </c>
      <c r="I318" s="902"/>
      <c r="J318" s="959" t="str">
        <f t="shared" si="5"/>
        <v>CHYBNÁ CENA</v>
      </c>
    </row>
    <row r="319" spans="1:10" s="108" customFormat="1" ht="12.75">
      <c r="A319" s="361"/>
      <c r="B319" s="369"/>
      <c r="C319" s="370" t="s">
        <v>1429</v>
      </c>
      <c r="D319" s="390"/>
      <c r="E319" s="366"/>
      <c r="F319" s="948"/>
      <c r="G319" s="391"/>
      <c r="H319" s="364"/>
      <c r="I319" s="902"/>
      <c r="J319" s="959" t="str">
        <f t="shared" si="5"/>
        <v/>
      </c>
    </row>
    <row r="320" spans="1:10" s="108" customFormat="1" ht="12.75">
      <c r="A320" s="361"/>
      <c r="B320" s="362"/>
      <c r="C320" s="370" t="s">
        <v>4316</v>
      </c>
      <c r="D320" s="390"/>
      <c r="E320" s="366"/>
      <c r="F320" s="948"/>
      <c r="G320" s="391"/>
      <c r="H320" s="364"/>
      <c r="I320" s="902"/>
      <c r="J320" s="959" t="str">
        <f t="shared" si="5"/>
        <v/>
      </c>
    </row>
    <row r="321" spans="1:10" s="108" customFormat="1" ht="12.75">
      <c r="A321" s="361">
        <v>7</v>
      </c>
      <c r="B321" s="362" t="s">
        <v>4322</v>
      </c>
      <c r="C321" s="364" t="s">
        <v>4318</v>
      </c>
      <c r="D321" s="390" t="s">
        <v>1570</v>
      </c>
      <c r="E321" s="366">
        <v>3</v>
      </c>
      <c r="F321" s="948"/>
      <c r="G321" s="367">
        <f>E321*F321</f>
        <v>0</v>
      </c>
      <c r="H321" s="364" t="s">
        <v>587</v>
      </c>
      <c r="I321" s="902"/>
      <c r="J321" s="959" t="str">
        <f t="shared" si="5"/>
        <v>CHYBNÁ CENA</v>
      </c>
    </row>
    <row r="322" spans="1:10" s="108" customFormat="1" ht="12.75">
      <c r="A322" s="361"/>
      <c r="B322" s="369"/>
      <c r="C322" s="370" t="s">
        <v>4319</v>
      </c>
      <c r="D322" s="390"/>
      <c r="E322" s="366"/>
      <c r="F322" s="948"/>
      <c r="G322" s="391"/>
      <c r="H322" s="364"/>
      <c r="I322" s="902"/>
      <c r="J322" s="959" t="str">
        <f t="shared" si="5"/>
        <v/>
      </c>
    </row>
    <row r="323" spans="1:10" s="108" customFormat="1" ht="12.75">
      <c r="A323" s="361"/>
      <c r="B323" s="362"/>
      <c r="C323" s="370" t="s">
        <v>4320</v>
      </c>
      <c r="D323" s="390"/>
      <c r="E323" s="366"/>
      <c r="F323" s="948"/>
      <c r="G323" s="391"/>
      <c r="H323" s="364"/>
      <c r="I323" s="902"/>
      <c r="J323" s="959" t="str">
        <f t="shared" si="5"/>
        <v/>
      </c>
    </row>
    <row r="324" spans="1:10" s="108" customFormat="1" ht="12.75">
      <c r="A324" s="361"/>
      <c r="B324" s="362"/>
      <c r="C324" s="370" t="s">
        <v>4321</v>
      </c>
      <c r="D324" s="390"/>
      <c r="E324" s="366"/>
      <c r="F324" s="948"/>
      <c r="G324" s="391"/>
      <c r="H324" s="364"/>
      <c r="I324" s="902"/>
      <c r="J324" s="959" t="str">
        <f t="shared" si="5"/>
        <v/>
      </c>
    </row>
    <row r="325" spans="1:10" s="108" customFormat="1" ht="12.75">
      <c r="A325" s="361">
        <v>8</v>
      </c>
      <c r="B325" s="362" t="s">
        <v>4325</v>
      </c>
      <c r="C325" s="364" t="s">
        <v>4323</v>
      </c>
      <c r="D325" s="390" t="s">
        <v>1570</v>
      </c>
      <c r="E325" s="366">
        <v>1</v>
      </c>
      <c r="F325" s="948"/>
      <c r="G325" s="367">
        <f>E325*F325</f>
        <v>0</v>
      </c>
      <c r="H325" s="364" t="s">
        <v>587</v>
      </c>
      <c r="I325" s="902"/>
      <c r="J325" s="959" t="str">
        <f t="shared" si="5"/>
        <v>CHYBNÁ CENA</v>
      </c>
    </row>
    <row r="326" spans="1:10" s="108" customFormat="1" ht="12.75">
      <c r="A326" s="361"/>
      <c r="B326" s="369"/>
      <c r="C326" s="370" t="s">
        <v>4324</v>
      </c>
      <c r="D326" s="390"/>
      <c r="E326" s="366"/>
      <c r="F326" s="948"/>
      <c r="G326" s="391"/>
      <c r="H326" s="364"/>
      <c r="I326" s="902"/>
      <c r="J326" s="959" t="str">
        <f t="shared" si="5"/>
        <v/>
      </c>
    </row>
    <row r="327" spans="1:10" s="108" customFormat="1" ht="12.75">
      <c r="A327" s="361">
        <v>9</v>
      </c>
      <c r="B327" s="362" t="s">
        <v>3189</v>
      </c>
      <c r="C327" s="364" t="s">
        <v>4326</v>
      </c>
      <c r="D327" s="390" t="s">
        <v>1570</v>
      </c>
      <c r="E327" s="366">
        <v>4</v>
      </c>
      <c r="F327" s="948"/>
      <c r="G327" s="367">
        <f>E327*F327</f>
        <v>0</v>
      </c>
      <c r="H327" s="364" t="s">
        <v>587</v>
      </c>
      <c r="I327" s="902"/>
      <c r="J327" s="959" t="str">
        <f t="shared" si="5"/>
        <v>CHYBNÁ CENA</v>
      </c>
    </row>
    <row r="328" spans="1:10" s="108" customFormat="1" ht="12.75">
      <c r="A328" s="361"/>
      <c r="B328" s="369"/>
      <c r="C328" s="370" t="s">
        <v>4327</v>
      </c>
      <c r="D328" s="390"/>
      <c r="E328" s="366"/>
      <c r="F328" s="948"/>
      <c r="G328" s="391"/>
      <c r="H328" s="364"/>
      <c r="I328" s="902"/>
      <c r="J328" s="959" t="str">
        <f t="shared" si="5"/>
        <v/>
      </c>
    </row>
    <row r="329" spans="1:10" s="108" customFormat="1" ht="12.75">
      <c r="A329" s="361">
        <v>10</v>
      </c>
      <c r="B329" s="362" t="s">
        <v>3193</v>
      </c>
      <c r="C329" s="364" t="s">
        <v>3190</v>
      </c>
      <c r="D329" s="390" t="s">
        <v>1570</v>
      </c>
      <c r="E329" s="366">
        <v>12</v>
      </c>
      <c r="F329" s="948"/>
      <c r="G329" s="367">
        <f>E329*F329</f>
        <v>0</v>
      </c>
      <c r="H329" s="364" t="s">
        <v>587</v>
      </c>
      <c r="I329" s="902"/>
      <c r="J329" s="959" t="str">
        <f t="shared" si="5"/>
        <v>CHYBNÁ CENA</v>
      </c>
    </row>
    <row r="330" spans="1:10" s="108" customFormat="1" ht="12.75">
      <c r="A330" s="361"/>
      <c r="B330" s="369" t="s">
        <v>592</v>
      </c>
      <c r="C330" s="370" t="s">
        <v>1430</v>
      </c>
      <c r="D330" s="390"/>
      <c r="E330" s="366"/>
      <c r="F330" s="948"/>
      <c r="G330" s="391"/>
      <c r="H330" s="364"/>
      <c r="I330" s="902"/>
      <c r="J330" s="959" t="str">
        <f t="shared" si="5"/>
        <v/>
      </c>
    </row>
    <row r="331" spans="1:10" s="108" customFormat="1" ht="12.75">
      <c r="A331" s="361"/>
      <c r="B331" s="362"/>
      <c r="C331" s="370" t="s">
        <v>1431</v>
      </c>
      <c r="D331" s="390"/>
      <c r="E331" s="366"/>
      <c r="F331" s="948"/>
      <c r="G331" s="391"/>
      <c r="H331" s="364"/>
      <c r="I331" s="911"/>
      <c r="J331" s="959" t="str">
        <f aca="true" t="shared" si="6" ref="J331:J394">IF((ISBLANK(D331)),"",IF(G331&lt;=0,"CHYBNÁ CENA",""))</f>
        <v/>
      </c>
    </row>
    <row r="332" spans="1:10" s="108" customFormat="1" ht="12.75">
      <c r="A332" s="361"/>
      <c r="B332" s="362"/>
      <c r="C332" s="370" t="s">
        <v>3191</v>
      </c>
      <c r="D332" s="390"/>
      <c r="E332" s="366"/>
      <c r="F332" s="948"/>
      <c r="G332" s="391"/>
      <c r="H332" s="364"/>
      <c r="I332" s="911"/>
      <c r="J332" s="959" t="str">
        <f t="shared" si="6"/>
        <v/>
      </c>
    </row>
    <row r="333" spans="1:10" s="108" customFormat="1" ht="12.75">
      <c r="A333" s="361"/>
      <c r="B333" s="362"/>
      <c r="C333" s="370" t="s">
        <v>3192</v>
      </c>
      <c r="D333" s="390"/>
      <c r="E333" s="366"/>
      <c r="F333" s="948"/>
      <c r="G333" s="391"/>
      <c r="H333" s="364"/>
      <c r="I333" s="911"/>
      <c r="J333" s="959" t="str">
        <f t="shared" si="6"/>
        <v/>
      </c>
    </row>
    <row r="334" spans="1:10" s="108" customFormat="1" ht="12.75">
      <c r="A334" s="361">
        <v>11</v>
      </c>
      <c r="B334" s="362" t="s">
        <v>4781</v>
      </c>
      <c r="C334" s="364" t="s">
        <v>3194</v>
      </c>
      <c r="D334" s="390" t="s">
        <v>1570</v>
      </c>
      <c r="E334" s="366">
        <v>1</v>
      </c>
      <c r="F334" s="948"/>
      <c r="G334" s="367">
        <f>E334*F334</f>
        <v>0</v>
      </c>
      <c r="H334" s="364" t="s">
        <v>587</v>
      </c>
      <c r="I334" s="902"/>
      <c r="J334" s="959" t="str">
        <f t="shared" si="6"/>
        <v>CHYBNÁ CENA</v>
      </c>
    </row>
    <row r="335" spans="1:10" s="108" customFormat="1" ht="12.75">
      <c r="A335" s="361"/>
      <c r="B335" s="369"/>
      <c r="C335" s="370" t="s">
        <v>3195</v>
      </c>
      <c r="D335" s="390"/>
      <c r="E335" s="366"/>
      <c r="F335" s="948"/>
      <c r="G335" s="391"/>
      <c r="H335" s="364"/>
      <c r="I335" s="902"/>
      <c r="J335" s="959" t="str">
        <f t="shared" si="6"/>
        <v/>
      </c>
    </row>
    <row r="336" spans="1:10" s="202" customFormat="1" ht="12.75">
      <c r="A336" s="1232">
        <v>12</v>
      </c>
      <c r="B336" s="1233" t="s">
        <v>3196</v>
      </c>
      <c r="C336" s="1234" t="s">
        <v>4777</v>
      </c>
      <c r="D336" s="1235" t="s">
        <v>1570</v>
      </c>
      <c r="E336" s="1236">
        <v>40</v>
      </c>
      <c r="F336" s="1237"/>
      <c r="G336" s="1238">
        <f>E336*F336</f>
        <v>0</v>
      </c>
      <c r="H336" s="1234" t="s">
        <v>3230</v>
      </c>
      <c r="I336" s="1242"/>
      <c r="J336" s="959" t="str">
        <f t="shared" si="6"/>
        <v>CHYBNÁ CENA</v>
      </c>
    </row>
    <row r="337" spans="1:10" s="202" customFormat="1" ht="12.75">
      <c r="A337" s="361"/>
      <c r="B337" s="369" t="s">
        <v>4530</v>
      </c>
      <c r="C337" s="370" t="s">
        <v>4778</v>
      </c>
      <c r="D337" s="390"/>
      <c r="E337" s="366"/>
      <c r="F337" s="948"/>
      <c r="G337" s="391"/>
      <c r="H337" s="364"/>
      <c r="I337" s="911"/>
      <c r="J337" s="959" t="str">
        <f t="shared" si="6"/>
        <v/>
      </c>
    </row>
    <row r="338" spans="1:10" s="202" customFormat="1" ht="12.75">
      <c r="A338" s="361"/>
      <c r="B338" s="362"/>
      <c r="C338" s="370" t="s">
        <v>137</v>
      </c>
      <c r="D338" s="390"/>
      <c r="E338" s="366"/>
      <c r="F338" s="948"/>
      <c r="G338" s="391"/>
      <c r="H338" s="364"/>
      <c r="I338" s="911"/>
      <c r="J338" s="959" t="str">
        <f t="shared" si="6"/>
        <v/>
      </c>
    </row>
    <row r="339" spans="1:10" s="202" customFormat="1" ht="12.75">
      <c r="A339" s="361"/>
      <c r="B339" s="362"/>
      <c r="C339" s="370" t="s">
        <v>4779</v>
      </c>
      <c r="D339" s="390"/>
      <c r="E339" s="366"/>
      <c r="F339" s="948"/>
      <c r="G339" s="391"/>
      <c r="H339" s="364"/>
      <c r="I339" s="911"/>
      <c r="J339" s="959" t="str">
        <f t="shared" si="6"/>
        <v/>
      </c>
    </row>
    <row r="340" spans="1:10" s="202" customFormat="1" ht="12.75">
      <c r="A340" s="361"/>
      <c r="B340" s="362"/>
      <c r="C340" s="370" t="s">
        <v>4780</v>
      </c>
      <c r="D340" s="390"/>
      <c r="E340" s="366"/>
      <c r="F340" s="948"/>
      <c r="G340" s="391"/>
      <c r="H340" s="364"/>
      <c r="I340" s="911"/>
      <c r="J340" s="959" t="str">
        <f t="shared" si="6"/>
        <v/>
      </c>
    </row>
    <row r="341" spans="1:10" s="202" customFormat="1" ht="12.75">
      <c r="A341" s="361"/>
      <c r="B341" s="362"/>
      <c r="C341" s="370" t="s">
        <v>138</v>
      </c>
      <c r="D341" s="390"/>
      <c r="E341" s="366"/>
      <c r="F341" s="948"/>
      <c r="G341" s="391"/>
      <c r="H341" s="364"/>
      <c r="I341" s="911"/>
      <c r="J341" s="959" t="str">
        <f t="shared" si="6"/>
        <v/>
      </c>
    </row>
    <row r="342" spans="1:10" s="202" customFormat="1" ht="12.75">
      <c r="A342" s="361"/>
      <c r="B342" s="362"/>
      <c r="C342" s="370" t="s">
        <v>139</v>
      </c>
      <c r="D342" s="390"/>
      <c r="E342" s="366"/>
      <c r="F342" s="948"/>
      <c r="G342" s="391"/>
      <c r="H342" s="364"/>
      <c r="I342" s="911"/>
      <c r="J342" s="959" t="str">
        <f t="shared" si="6"/>
        <v/>
      </c>
    </row>
    <row r="343" spans="1:10" s="202" customFormat="1" ht="12.75">
      <c r="A343" s="361"/>
      <c r="B343" s="362"/>
      <c r="C343" s="370" t="s">
        <v>4297</v>
      </c>
      <c r="D343" s="390"/>
      <c r="E343" s="366"/>
      <c r="F343" s="948"/>
      <c r="G343" s="391"/>
      <c r="H343" s="364"/>
      <c r="I343" s="911"/>
      <c r="J343" s="959" t="str">
        <f t="shared" si="6"/>
        <v/>
      </c>
    </row>
    <row r="344" spans="1:10" s="202" customFormat="1" ht="12.75">
      <c r="A344" s="361"/>
      <c r="B344" s="362"/>
      <c r="C344" s="370" t="s">
        <v>140</v>
      </c>
      <c r="D344" s="390"/>
      <c r="E344" s="366"/>
      <c r="F344" s="948"/>
      <c r="G344" s="391"/>
      <c r="H344" s="364"/>
      <c r="I344" s="911"/>
      <c r="J344" s="959" t="str">
        <f t="shared" si="6"/>
        <v/>
      </c>
    </row>
    <row r="345" spans="1:10" s="202" customFormat="1" ht="22.5">
      <c r="A345" s="361">
        <v>13</v>
      </c>
      <c r="B345" s="362" t="s">
        <v>3232</v>
      </c>
      <c r="C345" s="364" t="s">
        <v>4782</v>
      </c>
      <c r="D345" s="390" t="s">
        <v>1570</v>
      </c>
      <c r="E345" s="366">
        <v>1</v>
      </c>
      <c r="F345" s="948"/>
      <c r="G345" s="367">
        <f>E345*F345</f>
        <v>0</v>
      </c>
      <c r="H345" s="364" t="s">
        <v>587</v>
      </c>
      <c r="I345" s="902"/>
      <c r="J345" s="959" t="str">
        <f t="shared" si="6"/>
        <v>CHYBNÁ CENA</v>
      </c>
    </row>
    <row r="346" spans="1:10" s="202" customFormat="1" ht="12.75">
      <c r="A346" s="361"/>
      <c r="B346" s="369"/>
      <c r="C346" s="370" t="s">
        <v>4783</v>
      </c>
      <c r="D346" s="390"/>
      <c r="E346" s="366"/>
      <c r="F346" s="948"/>
      <c r="G346" s="391"/>
      <c r="H346" s="364"/>
      <c r="I346" s="902"/>
      <c r="J346" s="959" t="str">
        <f t="shared" si="6"/>
        <v/>
      </c>
    </row>
    <row r="347" spans="1:10" s="108" customFormat="1" ht="22.5">
      <c r="A347" s="361">
        <v>14</v>
      </c>
      <c r="B347" s="362" t="s">
        <v>4532</v>
      </c>
      <c r="C347" s="364" t="s">
        <v>4784</v>
      </c>
      <c r="D347" s="390" t="s">
        <v>1570</v>
      </c>
      <c r="E347" s="366">
        <v>3</v>
      </c>
      <c r="F347" s="948"/>
      <c r="G347" s="367">
        <f>E347*F347</f>
        <v>0</v>
      </c>
      <c r="H347" s="364" t="s">
        <v>587</v>
      </c>
      <c r="I347" s="902"/>
      <c r="J347" s="959" t="str">
        <f t="shared" si="6"/>
        <v>CHYBNÁ CENA</v>
      </c>
    </row>
    <row r="348" spans="1:10" s="108" customFormat="1" ht="12.75">
      <c r="A348" s="361"/>
      <c r="B348" s="369"/>
      <c r="C348" s="370" t="s">
        <v>4785</v>
      </c>
      <c r="D348" s="390"/>
      <c r="E348" s="366"/>
      <c r="F348" s="948"/>
      <c r="G348" s="391"/>
      <c r="H348" s="364"/>
      <c r="I348" s="902"/>
      <c r="J348" s="959" t="str">
        <f t="shared" si="6"/>
        <v/>
      </c>
    </row>
    <row r="349" spans="1:10" s="108" customFormat="1" ht="12.75">
      <c r="A349" s="361"/>
      <c r="B349" s="362"/>
      <c r="C349" s="370" t="s">
        <v>4786</v>
      </c>
      <c r="D349" s="390"/>
      <c r="E349" s="366"/>
      <c r="F349" s="948"/>
      <c r="G349" s="391"/>
      <c r="H349" s="364"/>
      <c r="I349" s="902"/>
      <c r="J349" s="959" t="str">
        <f t="shared" si="6"/>
        <v/>
      </c>
    </row>
    <row r="350" spans="1:10" s="108" customFormat="1" ht="12.75">
      <c r="A350" s="361"/>
      <c r="B350" s="362"/>
      <c r="C350" s="370" t="s">
        <v>4787</v>
      </c>
      <c r="D350" s="390"/>
      <c r="E350" s="366"/>
      <c r="F350" s="948"/>
      <c r="G350" s="391"/>
      <c r="H350" s="364"/>
      <c r="I350" s="902"/>
      <c r="J350" s="959" t="str">
        <f t="shared" si="6"/>
        <v/>
      </c>
    </row>
    <row r="351" spans="1:10" s="108" customFormat="1" ht="22.5">
      <c r="A351" s="361">
        <v>15</v>
      </c>
      <c r="B351" s="362" t="s">
        <v>4533</v>
      </c>
      <c r="C351" s="364" t="s">
        <v>4788</v>
      </c>
      <c r="D351" s="390" t="s">
        <v>1570</v>
      </c>
      <c r="E351" s="366">
        <v>2</v>
      </c>
      <c r="F351" s="948"/>
      <c r="G351" s="367">
        <f>E351*F351</f>
        <v>0</v>
      </c>
      <c r="H351" s="364" t="s">
        <v>587</v>
      </c>
      <c r="I351" s="902"/>
      <c r="J351" s="959" t="str">
        <f t="shared" si="6"/>
        <v>CHYBNÁ CENA</v>
      </c>
    </row>
    <row r="352" spans="1:10" s="108" customFormat="1" ht="12.75">
      <c r="A352" s="361"/>
      <c r="B352" s="369"/>
      <c r="C352" s="370" t="s">
        <v>4789</v>
      </c>
      <c r="D352" s="390"/>
      <c r="E352" s="366"/>
      <c r="F352" s="948"/>
      <c r="G352" s="391"/>
      <c r="H352" s="364"/>
      <c r="I352" s="911"/>
      <c r="J352" s="959" t="str">
        <f t="shared" si="6"/>
        <v/>
      </c>
    </row>
    <row r="353" spans="1:10" s="108" customFormat="1" ht="22.5">
      <c r="A353" s="1232">
        <v>16</v>
      </c>
      <c r="B353" s="1233" t="s">
        <v>4534</v>
      </c>
      <c r="C353" s="1234" t="s">
        <v>1435</v>
      </c>
      <c r="D353" s="1235" t="s">
        <v>1570</v>
      </c>
      <c r="E353" s="1236">
        <v>2</v>
      </c>
      <c r="F353" s="1237"/>
      <c r="G353" s="1238">
        <f>E353*F353</f>
        <v>0</v>
      </c>
      <c r="H353" s="1234" t="s">
        <v>587</v>
      </c>
      <c r="I353" s="1239"/>
      <c r="J353" s="959" t="str">
        <f t="shared" si="6"/>
        <v>CHYBNÁ CENA</v>
      </c>
    </row>
    <row r="354" spans="1:10" s="108" customFormat="1" ht="12.75">
      <c r="A354" s="361"/>
      <c r="B354" s="369"/>
      <c r="C354" s="370" t="s">
        <v>4790</v>
      </c>
      <c r="D354" s="390"/>
      <c r="E354" s="366"/>
      <c r="F354" s="948"/>
      <c r="G354" s="391"/>
      <c r="H354" s="364"/>
      <c r="I354" s="911"/>
      <c r="J354" s="959" t="str">
        <f t="shared" si="6"/>
        <v/>
      </c>
    </row>
    <row r="355" spans="1:10" s="108" customFormat="1" ht="22.5">
      <c r="A355" s="1232" t="s">
        <v>141</v>
      </c>
      <c r="B355" s="1233" t="s">
        <v>142</v>
      </c>
      <c r="C355" s="1234" t="s">
        <v>143</v>
      </c>
      <c r="D355" s="1235" t="s">
        <v>1570</v>
      </c>
      <c r="E355" s="1236">
        <v>1</v>
      </c>
      <c r="F355" s="1237"/>
      <c r="G355" s="1238">
        <f>E355*F355</f>
        <v>0</v>
      </c>
      <c r="H355" s="1234" t="s">
        <v>587</v>
      </c>
      <c r="I355" s="1239"/>
      <c r="J355" s="959" t="str">
        <f t="shared" si="6"/>
        <v>CHYBNÁ CENA</v>
      </c>
    </row>
    <row r="356" spans="1:10" s="108" customFormat="1" ht="12.75">
      <c r="A356" s="361"/>
      <c r="B356" s="362"/>
      <c r="C356" s="370" t="s">
        <v>4791</v>
      </c>
      <c r="D356" s="390"/>
      <c r="E356" s="366"/>
      <c r="F356" s="948"/>
      <c r="G356" s="391"/>
      <c r="H356" s="364"/>
      <c r="I356" s="911"/>
      <c r="J356" s="959" t="str">
        <f t="shared" si="6"/>
        <v/>
      </c>
    </row>
    <row r="357" spans="1:10" s="108" customFormat="1" ht="22.5">
      <c r="A357" s="361">
        <v>17</v>
      </c>
      <c r="B357" s="362" t="s">
        <v>4535</v>
      </c>
      <c r="C357" s="364" t="s">
        <v>1436</v>
      </c>
      <c r="D357" s="390" t="s">
        <v>1570</v>
      </c>
      <c r="E357" s="366">
        <v>1</v>
      </c>
      <c r="F357" s="948"/>
      <c r="G357" s="367">
        <f>E357*F357</f>
        <v>0</v>
      </c>
      <c r="H357" s="364" t="s">
        <v>587</v>
      </c>
      <c r="I357" s="902"/>
      <c r="J357" s="959" t="str">
        <f t="shared" si="6"/>
        <v>CHYBNÁ CENA</v>
      </c>
    </row>
    <row r="358" spans="1:10" s="108" customFormat="1" ht="12.75">
      <c r="A358" s="361"/>
      <c r="B358" s="369"/>
      <c r="C358" s="370" t="s">
        <v>4792</v>
      </c>
      <c r="D358" s="390"/>
      <c r="E358" s="366"/>
      <c r="F358" s="948"/>
      <c r="G358" s="391"/>
      <c r="H358" s="364"/>
      <c r="I358" s="911"/>
      <c r="J358" s="959" t="str">
        <f t="shared" si="6"/>
        <v/>
      </c>
    </row>
    <row r="359" spans="1:10" s="108" customFormat="1" ht="22.5">
      <c r="A359" s="361">
        <v>18</v>
      </c>
      <c r="B359" s="362" t="s">
        <v>4536</v>
      </c>
      <c r="C359" s="364" t="s">
        <v>4793</v>
      </c>
      <c r="D359" s="390" t="s">
        <v>1570</v>
      </c>
      <c r="E359" s="366">
        <v>1</v>
      </c>
      <c r="F359" s="948"/>
      <c r="G359" s="367">
        <f>E359*F359</f>
        <v>0</v>
      </c>
      <c r="H359" s="364" t="s">
        <v>587</v>
      </c>
      <c r="I359" s="902"/>
      <c r="J359" s="959" t="str">
        <f t="shared" si="6"/>
        <v>CHYBNÁ CENA</v>
      </c>
    </row>
    <row r="360" spans="1:10" s="108" customFormat="1" ht="12.75">
      <c r="A360" s="361"/>
      <c r="B360" s="369"/>
      <c r="C360" s="370" t="s">
        <v>4794</v>
      </c>
      <c r="D360" s="390"/>
      <c r="E360" s="366"/>
      <c r="F360" s="948"/>
      <c r="G360" s="391"/>
      <c r="H360" s="364"/>
      <c r="I360" s="911"/>
      <c r="J360" s="959" t="str">
        <f t="shared" si="6"/>
        <v/>
      </c>
    </row>
    <row r="361" spans="1:10" s="108" customFormat="1" ht="22.5">
      <c r="A361" s="361">
        <v>19</v>
      </c>
      <c r="B361" s="362" t="s">
        <v>4537</v>
      </c>
      <c r="C361" s="364" t="s">
        <v>4795</v>
      </c>
      <c r="D361" s="390" t="s">
        <v>1570</v>
      </c>
      <c r="E361" s="366">
        <v>1</v>
      </c>
      <c r="F361" s="948"/>
      <c r="G361" s="367">
        <f>E361*F361</f>
        <v>0</v>
      </c>
      <c r="H361" s="364" t="s">
        <v>587</v>
      </c>
      <c r="I361" s="911"/>
      <c r="J361" s="959" t="str">
        <f t="shared" si="6"/>
        <v>CHYBNÁ CENA</v>
      </c>
    </row>
    <row r="362" spans="1:10" s="108" customFormat="1" ht="12.75">
      <c r="A362" s="361"/>
      <c r="B362" s="369"/>
      <c r="C362" s="370" t="s">
        <v>4796</v>
      </c>
      <c r="D362" s="390"/>
      <c r="E362" s="366"/>
      <c r="F362" s="948"/>
      <c r="G362" s="391"/>
      <c r="H362" s="364"/>
      <c r="I362" s="911"/>
      <c r="J362" s="959" t="str">
        <f t="shared" si="6"/>
        <v/>
      </c>
    </row>
    <row r="363" spans="1:10" s="108" customFormat="1" ht="22.5">
      <c r="A363" s="361">
        <v>20</v>
      </c>
      <c r="B363" s="362" t="s">
        <v>4538</v>
      </c>
      <c r="C363" s="364" t="s">
        <v>4797</v>
      </c>
      <c r="D363" s="390" t="s">
        <v>1570</v>
      </c>
      <c r="E363" s="366">
        <v>2</v>
      </c>
      <c r="F363" s="948"/>
      <c r="G363" s="367">
        <f>E363*F363</f>
        <v>0</v>
      </c>
      <c r="H363" s="364" t="s">
        <v>587</v>
      </c>
      <c r="I363" s="902"/>
      <c r="J363" s="959" t="str">
        <f t="shared" si="6"/>
        <v>CHYBNÁ CENA</v>
      </c>
    </row>
    <row r="364" spans="1:10" s="108" customFormat="1" ht="12.75">
      <c r="A364" s="361"/>
      <c r="B364" s="369"/>
      <c r="C364" s="370" t="s">
        <v>1437</v>
      </c>
      <c r="D364" s="390"/>
      <c r="E364" s="366"/>
      <c r="F364" s="948"/>
      <c r="G364" s="391"/>
      <c r="H364" s="364"/>
      <c r="I364" s="911"/>
      <c r="J364" s="959" t="str">
        <f t="shared" si="6"/>
        <v/>
      </c>
    </row>
    <row r="365" spans="1:10" s="108" customFormat="1" ht="12.75">
      <c r="A365" s="361"/>
      <c r="B365" s="362"/>
      <c r="C365" s="370" t="s">
        <v>1438</v>
      </c>
      <c r="D365" s="390"/>
      <c r="E365" s="366"/>
      <c r="F365" s="948"/>
      <c r="G365" s="391"/>
      <c r="H365" s="364"/>
      <c r="I365" s="911"/>
      <c r="J365" s="959" t="str">
        <f t="shared" si="6"/>
        <v/>
      </c>
    </row>
    <row r="366" spans="1:10" s="108" customFormat="1" ht="22.5">
      <c r="A366" s="361">
        <v>21</v>
      </c>
      <c r="B366" s="362" t="s">
        <v>4539</v>
      </c>
      <c r="C366" s="364" t="s">
        <v>1319</v>
      </c>
      <c r="D366" s="390" t="s">
        <v>1570</v>
      </c>
      <c r="E366" s="366">
        <v>1</v>
      </c>
      <c r="F366" s="948"/>
      <c r="G366" s="367">
        <f>E366*F366</f>
        <v>0</v>
      </c>
      <c r="H366" s="364" t="s">
        <v>587</v>
      </c>
      <c r="I366" s="902"/>
      <c r="J366" s="959" t="str">
        <f t="shared" si="6"/>
        <v>CHYBNÁ CENA</v>
      </c>
    </row>
    <row r="367" spans="1:10" s="108" customFormat="1" ht="12.75">
      <c r="A367" s="361"/>
      <c r="B367" s="369"/>
      <c r="C367" s="370" t="s">
        <v>1320</v>
      </c>
      <c r="D367" s="390"/>
      <c r="E367" s="366"/>
      <c r="F367" s="948"/>
      <c r="G367" s="391"/>
      <c r="H367" s="364"/>
      <c r="I367" s="911"/>
      <c r="J367" s="959" t="str">
        <f t="shared" si="6"/>
        <v/>
      </c>
    </row>
    <row r="368" spans="1:10" s="108" customFormat="1" ht="22.5">
      <c r="A368" s="1232">
        <v>22</v>
      </c>
      <c r="B368" s="1233" t="s">
        <v>4540</v>
      </c>
      <c r="C368" s="1234" t="s">
        <v>1321</v>
      </c>
      <c r="D368" s="1235" t="s">
        <v>1570</v>
      </c>
      <c r="E368" s="1236">
        <v>12</v>
      </c>
      <c r="F368" s="1237"/>
      <c r="G368" s="1238">
        <f>E368*F368</f>
        <v>0</v>
      </c>
      <c r="H368" s="1234" t="s">
        <v>587</v>
      </c>
      <c r="I368" s="1239"/>
      <c r="J368" s="959" t="str">
        <f t="shared" si="6"/>
        <v>CHYBNÁ CENA</v>
      </c>
    </row>
    <row r="369" spans="1:10" s="108" customFormat="1" ht="12.75">
      <c r="A369" s="361"/>
      <c r="B369" s="369"/>
      <c r="C369" s="370" t="s">
        <v>1439</v>
      </c>
      <c r="D369" s="390"/>
      <c r="E369" s="366"/>
      <c r="F369" s="948"/>
      <c r="G369" s="391"/>
      <c r="H369" s="364"/>
      <c r="I369" s="911"/>
      <c r="J369" s="959" t="str">
        <f t="shared" si="6"/>
        <v/>
      </c>
    </row>
    <row r="370" spans="1:10" s="108" customFormat="1" ht="12.75">
      <c r="A370" s="361"/>
      <c r="B370" s="362"/>
      <c r="C370" s="370" t="s">
        <v>1440</v>
      </c>
      <c r="D370" s="390"/>
      <c r="E370" s="366"/>
      <c r="F370" s="948"/>
      <c r="G370" s="391"/>
      <c r="H370" s="364"/>
      <c r="I370" s="911"/>
      <c r="J370" s="959" t="str">
        <f t="shared" si="6"/>
        <v/>
      </c>
    </row>
    <row r="371" spans="1:10" s="108" customFormat="1" ht="12.75">
      <c r="A371" s="361"/>
      <c r="B371" s="362"/>
      <c r="C371" s="370" t="s">
        <v>1441</v>
      </c>
      <c r="D371" s="390"/>
      <c r="E371" s="366"/>
      <c r="F371" s="948"/>
      <c r="G371" s="391"/>
      <c r="H371" s="364"/>
      <c r="I371" s="911"/>
      <c r="J371" s="959" t="str">
        <f t="shared" si="6"/>
        <v/>
      </c>
    </row>
    <row r="372" spans="1:10" s="108" customFormat="1" ht="22.5">
      <c r="A372" s="361">
        <v>23</v>
      </c>
      <c r="B372" s="362" t="s">
        <v>4541</v>
      </c>
      <c r="C372" s="364" t="s">
        <v>4461</v>
      </c>
      <c r="D372" s="390" t="s">
        <v>1570</v>
      </c>
      <c r="E372" s="366">
        <v>1</v>
      </c>
      <c r="F372" s="948"/>
      <c r="G372" s="367">
        <f>E372*F372</f>
        <v>0</v>
      </c>
      <c r="H372" s="364" t="s">
        <v>587</v>
      </c>
      <c r="I372" s="911"/>
      <c r="J372" s="959" t="str">
        <f t="shared" si="6"/>
        <v>CHYBNÁ CENA</v>
      </c>
    </row>
    <row r="373" spans="1:10" s="108" customFormat="1" ht="12.75">
      <c r="A373" s="361"/>
      <c r="B373" s="369"/>
      <c r="C373" s="370" t="s">
        <v>4462</v>
      </c>
      <c r="D373" s="390"/>
      <c r="E373" s="366"/>
      <c r="F373" s="948"/>
      <c r="G373" s="391"/>
      <c r="H373" s="364"/>
      <c r="I373" s="911"/>
      <c r="J373" s="959" t="str">
        <f t="shared" si="6"/>
        <v/>
      </c>
    </row>
    <row r="374" spans="1:10" s="108" customFormat="1" ht="22.5">
      <c r="A374" s="361">
        <v>24</v>
      </c>
      <c r="B374" s="362" t="s">
        <v>4542</v>
      </c>
      <c r="C374" s="364" t="s">
        <v>3119</v>
      </c>
      <c r="D374" s="390" t="s">
        <v>1570</v>
      </c>
      <c r="E374" s="366">
        <v>3</v>
      </c>
      <c r="F374" s="948"/>
      <c r="G374" s="367">
        <f>E374*F374</f>
        <v>0</v>
      </c>
      <c r="H374" s="364" t="s">
        <v>587</v>
      </c>
      <c r="I374" s="902"/>
      <c r="J374" s="959" t="str">
        <f t="shared" si="6"/>
        <v>CHYBNÁ CENA</v>
      </c>
    </row>
    <row r="375" spans="1:10" s="108" customFormat="1" ht="12.75">
      <c r="A375" s="361"/>
      <c r="B375" s="369"/>
      <c r="C375" s="370" t="s">
        <v>3120</v>
      </c>
      <c r="D375" s="390"/>
      <c r="E375" s="366"/>
      <c r="F375" s="948"/>
      <c r="G375" s="391"/>
      <c r="H375" s="364"/>
      <c r="I375" s="911"/>
      <c r="J375" s="959" t="str">
        <f t="shared" si="6"/>
        <v/>
      </c>
    </row>
    <row r="376" spans="1:10" s="108" customFormat="1" ht="12.75">
      <c r="A376" s="361"/>
      <c r="B376" s="362"/>
      <c r="C376" s="370" t="s">
        <v>3121</v>
      </c>
      <c r="D376" s="390"/>
      <c r="E376" s="366"/>
      <c r="F376" s="948"/>
      <c r="G376" s="391"/>
      <c r="H376" s="364"/>
      <c r="I376" s="911"/>
      <c r="J376" s="959" t="str">
        <f t="shared" si="6"/>
        <v/>
      </c>
    </row>
    <row r="377" spans="1:10" s="108" customFormat="1" ht="22.5">
      <c r="A377" s="1232">
        <v>25</v>
      </c>
      <c r="B377" s="1233" t="s">
        <v>4543</v>
      </c>
      <c r="C377" s="1234" t="s">
        <v>144</v>
      </c>
      <c r="D377" s="1235" t="s">
        <v>1570</v>
      </c>
      <c r="E377" s="1236">
        <v>1</v>
      </c>
      <c r="F377" s="1237"/>
      <c r="G377" s="1238">
        <f>E377*F377</f>
        <v>0</v>
      </c>
      <c r="H377" s="1234" t="s">
        <v>587</v>
      </c>
      <c r="I377" s="1239"/>
      <c r="J377" s="959" t="str">
        <f t="shared" si="6"/>
        <v>CHYBNÁ CENA</v>
      </c>
    </row>
    <row r="378" spans="1:10" s="108" customFormat="1" ht="12.75">
      <c r="A378" s="361"/>
      <c r="B378" s="369"/>
      <c r="C378" s="370" t="s">
        <v>3122</v>
      </c>
      <c r="D378" s="390"/>
      <c r="E378" s="366"/>
      <c r="F378" s="948"/>
      <c r="G378" s="391"/>
      <c r="H378" s="364"/>
      <c r="I378" s="911"/>
      <c r="J378" s="959" t="str">
        <f t="shared" si="6"/>
        <v/>
      </c>
    </row>
    <row r="379" spans="1:10" s="108" customFormat="1" ht="22.5">
      <c r="A379" s="1232">
        <v>26</v>
      </c>
      <c r="B379" s="1233" t="s">
        <v>4544</v>
      </c>
      <c r="C379" s="1234" t="s">
        <v>1442</v>
      </c>
      <c r="D379" s="1235" t="s">
        <v>1570</v>
      </c>
      <c r="E379" s="1236">
        <v>3</v>
      </c>
      <c r="F379" s="1237"/>
      <c r="G379" s="1238">
        <f>E379*F379</f>
        <v>0</v>
      </c>
      <c r="H379" s="1234" t="s">
        <v>587</v>
      </c>
      <c r="I379" s="1239"/>
      <c r="J379" s="959" t="str">
        <f t="shared" si="6"/>
        <v>CHYBNÁ CENA</v>
      </c>
    </row>
    <row r="380" spans="1:10" s="108" customFormat="1" ht="12.75">
      <c r="A380" s="361"/>
      <c r="B380" s="369"/>
      <c r="C380" s="370" t="s">
        <v>4798</v>
      </c>
      <c r="D380" s="390"/>
      <c r="E380" s="366"/>
      <c r="F380" s="948"/>
      <c r="G380" s="391"/>
      <c r="H380" s="364"/>
      <c r="I380" s="911"/>
      <c r="J380" s="959" t="str">
        <f t="shared" si="6"/>
        <v/>
      </c>
    </row>
    <row r="381" spans="1:10" s="108" customFormat="1" ht="12.75">
      <c r="A381" s="361"/>
      <c r="B381" s="362"/>
      <c r="C381" s="370" t="s">
        <v>3873</v>
      </c>
      <c r="D381" s="390"/>
      <c r="E381" s="366"/>
      <c r="F381" s="948"/>
      <c r="G381" s="391"/>
      <c r="H381" s="364"/>
      <c r="I381" s="911"/>
      <c r="J381" s="959" t="str">
        <f t="shared" si="6"/>
        <v/>
      </c>
    </row>
    <row r="382" spans="1:10" s="108" customFormat="1" ht="22.5">
      <c r="A382" s="361">
        <v>27</v>
      </c>
      <c r="B382" s="362" t="s">
        <v>4545</v>
      </c>
      <c r="C382" s="364" t="s">
        <v>2319</v>
      </c>
      <c r="D382" s="390" t="s">
        <v>1570</v>
      </c>
      <c r="E382" s="366">
        <v>1</v>
      </c>
      <c r="F382" s="948"/>
      <c r="G382" s="367">
        <f>E382*F382</f>
        <v>0</v>
      </c>
      <c r="H382" s="364" t="s">
        <v>587</v>
      </c>
      <c r="I382" s="902"/>
      <c r="J382" s="959" t="str">
        <f t="shared" si="6"/>
        <v>CHYBNÁ CENA</v>
      </c>
    </row>
    <row r="383" spans="1:10" s="108" customFormat="1" ht="12.75">
      <c r="A383" s="361"/>
      <c r="B383" s="369"/>
      <c r="C383" s="370" t="s">
        <v>1318</v>
      </c>
      <c r="D383" s="390"/>
      <c r="E383" s="366"/>
      <c r="F383" s="948"/>
      <c r="G383" s="391"/>
      <c r="H383" s="364"/>
      <c r="I383" s="911"/>
      <c r="J383" s="959" t="str">
        <f t="shared" si="6"/>
        <v/>
      </c>
    </row>
    <row r="384" spans="1:10" s="108" customFormat="1" ht="22.5">
      <c r="A384" s="1232">
        <v>28</v>
      </c>
      <c r="B384" s="1233" t="s">
        <v>4546</v>
      </c>
      <c r="C384" s="1234" t="s">
        <v>145</v>
      </c>
      <c r="D384" s="1235" t="s">
        <v>1570</v>
      </c>
      <c r="E384" s="1236">
        <v>4</v>
      </c>
      <c r="F384" s="1237"/>
      <c r="G384" s="1238">
        <f>E384*F384</f>
        <v>0</v>
      </c>
      <c r="H384" s="1234" t="s">
        <v>587</v>
      </c>
      <c r="I384" s="1239"/>
      <c r="J384" s="959" t="str">
        <f t="shared" si="6"/>
        <v>CHYBNÁ CENA</v>
      </c>
    </row>
    <row r="385" spans="1:10" s="108" customFormat="1" ht="12.75">
      <c r="A385" s="361"/>
      <c r="B385" s="369"/>
      <c r="C385" s="370" t="s">
        <v>1316</v>
      </c>
      <c r="D385" s="390"/>
      <c r="E385" s="366"/>
      <c r="F385" s="948"/>
      <c r="G385" s="391"/>
      <c r="H385" s="364"/>
      <c r="I385" s="902"/>
      <c r="J385" s="959" t="str">
        <f t="shared" si="6"/>
        <v/>
      </c>
    </row>
    <row r="386" spans="1:10" s="202" customFormat="1" ht="12.75">
      <c r="A386" s="361"/>
      <c r="B386" s="362"/>
      <c r="C386" s="370" t="s">
        <v>1317</v>
      </c>
      <c r="D386" s="390"/>
      <c r="E386" s="366"/>
      <c r="F386" s="948"/>
      <c r="G386" s="391"/>
      <c r="H386" s="364"/>
      <c r="I386" s="902"/>
      <c r="J386" s="959" t="str">
        <f t="shared" si="6"/>
        <v/>
      </c>
    </row>
    <row r="387" spans="1:10" s="202" customFormat="1" ht="12.75">
      <c r="A387" s="1232">
        <v>29</v>
      </c>
      <c r="B387" s="1233" t="s">
        <v>3123</v>
      </c>
      <c r="C387" s="1234" t="s">
        <v>3124</v>
      </c>
      <c r="D387" s="1235" t="s">
        <v>1570</v>
      </c>
      <c r="E387" s="1236">
        <v>19</v>
      </c>
      <c r="F387" s="1237"/>
      <c r="G387" s="1238">
        <f>E387*F387</f>
        <v>0</v>
      </c>
      <c r="H387" s="1234" t="s">
        <v>3230</v>
      </c>
      <c r="I387" s="1239"/>
      <c r="J387" s="959" t="str">
        <f t="shared" si="6"/>
        <v>CHYBNÁ CENA</v>
      </c>
    </row>
    <row r="388" spans="1:10" s="202" customFormat="1" ht="12.75">
      <c r="A388" s="361"/>
      <c r="B388" s="369" t="s">
        <v>4530</v>
      </c>
      <c r="C388" s="370" t="s">
        <v>4150</v>
      </c>
      <c r="D388" s="390"/>
      <c r="E388" s="366"/>
      <c r="F388" s="948"/>
      <c r="G388" s="391"/>
      <c r="H388" s="364"/>
      <c r="I388" s="902"/>
      <c r="J388" s="959" t="str">
        <f t="shared" si="6"/>
        <v/>
      </c>
    </row>
    <row r="389" spans="1:10" s="202" customFormat="1" ht="12.75">
      <c r="A389" s="361"/>
      <c r="B389" s="362"/>
      <c r="C389" s="370" t="s">
        <v>3125</v>
      </c>
      <c r="D389" s="390"/>
      <c r="E389" s="366"/>
      <c r="F389" s="948"/>
      <c r="G389" s="391"/>
      <c r="H389" s="364"/>
      <c r="I389" s="902"/>
      <c r="J389" s="959" t="str">
        <f t="shared" si="6"/>
        <v/>
      </c>
    </row>
    <row r="390" spans="1:10" s="202" customFormat="1" ht="12.75">
      <c r="A390" s="361"/>
      <c r="B390" s="362"/>
      <c r="C390" s="370" t="s">
        <v>3126</v>
      </c>
      <c r="D390" s="390"/>
      <c r="E390" s="366"/>
      <c r="F390" s="948"/>
      <c r="G390" s="391"/>
      <c r="H390" s="364"/>
      <c r="I390" s="902"/>
      <c r="J390" s="959" t="str">
        <f t="shared" si="6"/>
        <v/>
      </c>
    </row>
    <row r="391" spans="1:10" s="202" customFormat="1" ht="12.75">
      <c r="A391" s="361"/>
      <c r="B391" s="362"/>
      <c r="C391" s="370" t="s">
        <v>146</v>
      </c>
      <c r="D391" s="390"/>
      <c r="E391" s="366"/>
      <c r="F391" s="948"/>
      <c r="G391" s="391"/>
      <c r="H391" s="364"/>
      <c r="I391" s="902"/>
      <c r="J391" s="959" t="str">
        <f t="shared" si="6"/>
        <v/>
      </c>
    </row>
    <row r="392" spans="1:10" s="108" customFormat="1" ht="12.75">
      <c r="A392" s="361"/>
      <c r="B392" s="362"/>
      <c r="C392" s="370" t="s">
        <v>3127</v>
      </c>
      <c r="D392" s="390"/>
      <c r="E392" s="366"/>
      <c r="F392" s="948"/>
      <c r="G392" s="391"/>
      <c r="H392" s="364"/>
      <c r="I392" s="902"/>
      <c r="J392" s="959" t="str">
        <f t="shared" si="6"/>
        <v/>
      </c>
    </row>
    <row r="393" spans="1:10" s="202" customFormat="1" ht="22.5">
      <c r="A393" s="361">
        <v>30</v>
      </c>
      <c r="B393" s="362" t="s">
        <v>4547</v>
      </c>
      <c r="C393" s="364" t="s">
        <v>3128</v>
      </c>
      <c r="D393" s="390" t="s">
        <v>1570</v>
      </c>
      <c r="E393" s="366">
        <v>2</v>
      </c>
      <c r="F393" s="948"/>
      <c r="G393" s="367">
        <f>E393*F393</f>
        <v>0</v>
      </c>
      <c r="H393" s="364" t="s">
        <v>587</v>
      </c>
      <c r="I393" s="902"/>
      <c r="J393" s="959" t="str">
        <f t="shared" si="6"/>
        <v>CHYBNÁ CENA</v>
      </c>
    </row>
    <row r="394" spans="1:10" s="108" customFormat="1" ht="12.75">
      <c r="A394" s="361"/>
      <c r="B394" s="369"/>
      <c r="C394" s="370" t="s">
        <v>3129</v>
      </c>
      <c r="D394" s="390"/>
      <c r="E394" s="366"/>
      <c r="F394" s="948"/>
      <c r="G394" s="391"/>
      <c r="H394" s="364"/>
      <c r="I394" s="910"/>
      <c r="J394" s="959" t="str">
        <f t="shared" si="6"/>
        <v/>
      </c>
    </row>
    <row r="395" spans="1:10" s="202" customFormat="1" ht="22.5">
      <c r="A395" s="361">
        <v>31</v>
      </c>
      <c r="B395" s="362" t="s">
        <v>4548</v>
      </c>
      <c r="C395" s="364" t="s">
        <v>2320</v>
      </c>
      <c r="D395" s="390" t="s">
        <v>1570</v>
      </c>
      <c r="E395" s="366">
        <v>1</v>
      </c>
      <c r="F395" s="948"/>
      <c r="G395" s="367">
        <f>E395*F395</f>
        <v>0</v>
      </c>
      <c r="H395" s="364" t="s">
        <v>587</v>
      </c>
      <c r="I395" s="902"/>
      <c r="J395" s="959" t="str">
        <f aca="true" t="shared" si="7" ref="J395:J458">IF((ISBLANK(D395)),"",IF(G395&lt;=0,"CHYBNÁ CENA",""))</f>
        <v>CHYBNÁ CENA</v>
      </c>
    </row>
    <row r="396" spans="1:10" s="108" customFormat="1" ht="12.75">
      <c r="A396" s="361"/>
      <c r="B396" s="369"/>
      <c r="C396" s="370" t="s">
        <v>4384</v>
      </c>
      <c r="D396" s="390"/>
      <c r="E396" s="366"/>
      <c r="F396" s="948"/>
      <c r="G396" s="391"/>
      <c r="H396" s="364"/>
      <c r="I396" s="910"/>
      <c r="J396" s="959" t="str">
        <f t="shared" si="7"/>
        <v/>
      </c>
    </row>
    <row r="397" spans="1:10" s="202" customFormat="1" ht="22.5">
      <c r="A397" s="361">
        <v>32</v>
      </c>
      <c r="B397" s="362" t="s">
        <v>4549</v>
      </c>
      <c r="C397" s="364" t="s">
        <v>4385</v>
      </c>
      <c r="D397" s="390" t="s">
        <v>1570</v>
      </c>
      <c r="E397" s="366">
        <v>10</v>
      </c>
      <c r="F397" s="948"/>
      <c r="G397" s="367">
        <f>E397*F397</f>
        <v>0</v>
      </c>
      <c r="H397" s="364" t="s">
        <v>587</v>
      </c>
      <c r="I397" s="902"/>
      <c r="J397" s="959" t="str">
        <f t="shared" si="7"/>
        <v>CHYBNÁ CENA</v>
      </c>
    </row>
    <row r="398" spans="1:10" s="202" customFormat="1" ht="22.5">
      <c r="A398" s="361"/>
      <c r="B398" s="369"/>
      <c r="C398" s="370" t="s">
        <v>4386</v>
      </c>
      <c r="D398" s="390"/>
      <c r="E398" s="366"/>
      <c r="F398" s="948"/>
      <c r="G398" s="391"/>
      <c r="H398" s="364"/>
      <c r="I398" s="910"/>
      <c r="J398" s="959" t="str">
        <f t="shared" si="7"/>
        <v/>
      </c>
    </row>
    <row r="399" spans="1:10" s="202" customFormat="1" ht="22.5">
      <c r="A399" s="361">
        <v>33</v>
      </c>
      <c r="B399" s="362" t="s">
        <v>4550</v>
      </c>
      <c r="C399" s="364" t="s">
        <v>4387</v>
      </c>
      <c r="D399" s="390" t="s">
        <v>1570</v>
      </c>
      <c r="E399" s="366">
        <v>1</v>
      </c>
      <c r="F399" s="948"/>
      <c r="G399" s="367">
        <f>E399*F399</f>
        <v>0</v>
      </c>
      <c r="H399" s="364" t="s">
        <v>587</v>
      </c>
      <c r="I399" s="910"/>
      <c r="J399" s="959" t="str">
        <f t="shared" si="7"/>
        <v>CHYBNÁ CENA</v>
      </c>
    </row>
    <row r="400" spans="1:10" s="202" customFormat="1" ht="12.75">
      <c r="A400" s="361"/>
      <c r="B400" s="369"/>
      <c r="C400" s="370" t="s">
        <v>4388</v>
      </c>
      <c r="D400" s="390"/>
      <c r="E400" s="366"/>
      <c r="F400" s="948"/>
      <c r="G400" s="391"/>
      <c r="H400" s="364"/>
      <c r="I400" s="910"/>
      <c r="J400" s="959" t="str">
        <f t="shared" si="7"/>
        <v/>
      </c>
    </row>
    <row r="401" spans="1:10" s="202" customFormat="1" ht="22.5">
      <c r="A401" s="1232">
        <v>34</v>
      </c>
      <c r="B401" s="1233" t="s">
        <v>4551</v>
      </c>
      <c r="C401" s="1234" t="s">
        <v>4389</v>
      </c>
      <c r="D401" s="1235" t="s">
        <v>1570</v>
      </c>
      <c r="E401" s="1236">
        <v>4</v>
      </c>
      <c r="F401" s="1237"/>
      <c r="G401" s="1238">
        <f>E401*F401</f>
        <v>0</v>
      </c>
      <c r="H401" s="1234" t="s">
        <v>587</v>
      </c>
      <c r="I401" s="1239"/>
      <c r="J401" s="959" t="str">
        <f t="shared" si="7"/>
        <v>CHYBNÁ CENA</v>
      </c>
    </row>
    <row r="402" spans="1:10" s="202" customFormat="1" ht="12.75">
      <c r="A402" s="361"/>
      <c r="B402" s="369"/>
      <c r="C402" s="370" t="s">
        <v>2321</v>
      </c>
      <c r="D402" s="390"/>
      <c r="E402" s="366"/>
      <c r="F402" s="948"/>
      <c r="G402" s="391"/>
      <c r="H402" s="364"/>
      <c r="I402" s="902"/>
      <c r="J402" s="959" t="str">
        <f t="shared" si="7"/>
        <v/>
      </c>
    </row>
    <row r="403" spans="1:10" s="108" customFormat="1" ht="12.75">
      <c r="A403" s="361"/>
      <c r="B403" s="362"/>
      <c r="C403" s="370" t="s">
        <v>4390</v>
      </c>
      <c r="D403" s="390"/>
      <c r="E403" s="366"/>
      <c r="F403" s="948"/>
      <c r="G403" s="391"/>
      <c r="H403" s="364"/>
      <c r="I403" s="910"/>
      <c r="J403" s="959" t="str">
        <f t="shared" si="7"/>
        <v/>
      </c>
    </row>
    <row r="404" spans="1:10" s="202" customFormat="1" ht="22.5">
      <c r="A404" s="361">
        <v>35</v>
      </c>
      <c r="B404" s="362" t="s">
        <v>4552</v>
      </c>
      <c r="C404" s="364" t="s">
        <v>4652</v>
      </c>
      <c r="D404" s="390" t="s">
        <v>1570</v>
      </c>
      <c r="E404" s="366">
        <v>1</v>
      </c>
      <c r="F404" s="948"/>
      <c r="G404" s="367">
        <f>E404*F404</f>
        <v>0</v>
      </c>
      <c r="H404" s="364" t="s">
        <v>587</v>
      </c>
      <c r="I404" s="902"/>
      <c r="J404" s="959" t="str">
        <f t="shared" si="7"/>
        <v>CHYBNÁ CENA</v>
      </c>
    </row>
    <row r="405" spans="1:10" s="108" customFormat="1" ht="12.75">
      <c r="A405" s="361"/>
      <c r="B405" s="369"/>
      <c r="C405" s="370" t="s">
        <v>4653</v>
      </c>
      <c r="D405" s="390"/>
      <c r="E405" s="366"/>
      <c r="F405" s="948"/>
      <c r="G405" s="391"/>
      <c r="H405" s="364"/>
      <c r="I405" s="910"/>
      <c r="J405" s="959" t="str">
        <f t="shared" si="7"/>
        <v/>
      </c>
    </row>
    <row r="406" spans="1:10" s="108" customFormat="1" ht="22.5">
      <c r="A406" s="361">
        <v>36</v>
      </c>
      <c r="B406" s="362" t="s">
        <v>4654</v>
      </c>
      <c r="C406" s="364" t="s">
        <v>4655</v>
      </c>
      <c r="D406" s="390" t="s">
        <v>1570</v>
      </c>
      <c r="E406" s="366">
        <v>3</v>
      </c>
      <c r="F406" s="948"/>
      <c r="G406" s="367">
        <f>E406*F406</f>
        <v>0</v>
      </c>
      <c r="H406" s="364" t="s">
        <v>3230</v>
      </c>
      <c r="I406" s="902"/>
      <c r="J406" s="959" t="str">
        <f t="shared" si="7"/>
        <v>CHYBNÁ CENA</v>
      </c>
    </row>
    <row r="407" spans="1:10" s="202" customFormat="1" ht="12.75">
      <c r="A407" s="361"/>
      <c r="B407" s="369" t="s">
        <v>4530</v>
      </c>
      <c r="C407" s="370" t="s">
        <v>4656</v>
      </c>
      <c r="D407" s="390"/>
      <c r="E407" s="366"/>
      <c r="F407" s="948"/>
      <c r="G407" s="391"/>
      <c r="H407" s="364"/>
      <c r="I407" s="911"/>
      <c r="J407" s="959" t="str">
        <f t="shared" si="7"/>
        <v/>
      </c>
    </row>
    <row r="408" spans="1:10" s="108" customFormat="1" ht="12.75">
      <c r="A408" s="361"/>
      <c r="B408" s="362"/>
      <c r="C408" s="370" t="s">
        <v>4657</v>
      </c>
      <c r="D408" s="390"/>
      <c r="E408" s="366"/>
      <c r="F408" s="948"/>
      <c r="G408" s="391"/>
      <c r="H408" s="364"/>
      <c r="I408" s="910"/>
      <c r="J408" s="959" t="str">
        <f t="shared" si="7"/>
        <v/>
      </c>
    </row>
    <row r="409" spans="1:10" s="202" customFormat="1" ht="22.5">
      <c r="A409" s="361">
        <v>37</v>
      </c>
      <c r="B409" s="362" t="s">
        <v>4553</v>
      </c>
      <c r="C409" s="364" t="s">
        <v>4658</v>
      </c>
      <c r="D409" s="390" t="s">
        <v>1570</v>
      </c>
      <c r="E409" s="366">
        <v>1</v>
      </c>
      <c r="F409" s="948"/>
      <c r="G409" s="367">
        <f>E409*F409</f>
        <v>0</v>
      </c>
      <c r="H409" s="364" t="s">
        <v>587</v>
      </c>
      <c r="I409" s="902"/>
      <c r="J409" s="959" t="str">
        <f t="shared" si="7"/>
        <v>CHYBNÁ CENA</v>
      </c>
    </row>
    <row r="410" spans="1:10" s="108" customFormat="1" ht="12.75">
      <c r="A410" s="361"/>
      <c r="B410" s="369"/>
      <c r="C410" s="370" t="s">
        <v>4659</v>
      </c>
      <c r="D410" s="390"/>
      <c r="E410" s="366"/>
      <c r="F410" s="948"/>
      <c r="G410" s="391"/>
      <c r="H410" s="364"/>
      <c r="I410" s="910"/>
      <c r="J410" s="959" t="str">
        <f t="shared" si="7"/>
        <v/>
      </c>
    </row>
    <row r="411" spans="1:10" s="108" customFormat="1" ht="22.5">
      <c r="A411" s="361">
        <v>38</v>
      </c>
      <c r="B411" s="362" t="s">
        <v>4554</v>
      </c>
      <c r="C411" s="364" t="s">
        <v>4660</v>
      </c>
      <c r="D411" s="390" t="s">
        <v>1570</v>
      </c>
      <c r="E411" s="366">
        <v>2</v>
      </c>
      <c r="F411" s="948"/>
      <c r="G411" s="367">
        <f>E411*F411</f>
        <v>0</v>
      </c>
      <c r="H411" s="364" t="s">
        <v>587</v>
      </c>
      <c r="I411" s="902"/>
      <c r="J411" s="959" t="str">
        <f t="shared" si="7"/>
        <v>CHYBNÁ CENA</v>
      </c>
    </row>
    <row r="412" spans="1:10" s="108" customFormat="1" ht="12.75">
      <c r="A412" s="361"/>
      <c r="B412" s="369"/>
      <c r="C412" s="370" t="s">
        <v>4661</v>
      </c>
      <c r="D412" s="390"/>
      <c r="E412" s="366"/>
      <c r="F412" s="948"/>
      <c r="G412" s="391"/>
      <c r="H412" s="364"/>
      <c r="I412" s="911"/>
      <c r="J412" s="959" t="str">
        <f t="shared" si="7"/>
        <v/>
      </c>
    </row>
    <row r="413" spans="1:10" s="202" customFormat="1" ht="12.75">
      <c r="A413" s="361">
        <v>39</v>
      </c>
      <c r="B413" s="362" t="s">
        <v>4662</v>
      </c>
      <c r="C413" s="364" t="s">
        <v>4663</v>
      </c>
      <c r="D413" s="390" t="s">
        <v>1570</v>
      </c>
      <c r="E413" s="366">
        <v>4</v>
      </c>
      <c r="F413" s="948"/>
      <c r="G413" s="367">
        <f>E413*F413</f>
        <v>0</v>
      </c>
      <c r="H413" s="364" t="s">
        <v>587</v>
      </c>
      <c r="I413" s="912"/>
      <c r="J413" s="959" t="str">
        <f t="shared" si="7"/>
        <v>CHYBNÁ CENA</v>
      </c>
    </row>
    <row r="414" spans="1:10" s="202" customFormat="1" ht="12.75">
      <c r="A414" s="361"/>
      <c r="B414" s="369"/>
      <c r="C414" s="370" t="s">
        <v>2322</v>
      </c>
      <c r="D414" s="390"/>
      <c r="E414" s="366"/>
      <c r="F414" s="948"/>
      <c r="G414" s="391"/>
      <c r="H414" s="364"/>
      <c r="I414" s="912"/>
      <c r="J414" s="959" t="str">
        <f t="shared" si="7"/>
        <v/>
      </c>
    </row>
    <row r="415" spans="1:10" s="202" customFormat="1" ht="12.75">
      <c r="A415" s="361">
        <v>40</v>
      </c>
      <c r="B415" s="362" t="s">
        <v>4664</v>
      </c>
      <c r="C415" s="364" t="s">
        <v>4665</v>
      </c>
      <c r="D415" s="390" t="s">
        <v>456</v>
      </c>
      <c r="E415" s="366">
        <f>1.4*4+1.65*1+1.5+1.1+1.45*4+5.65*13+2.66*2+4.25*4+2.77*6+1.37*2+4.17*2+4.3*1+5.7+2.815+2.765+2.765+4.2</f>
        <v>161.66499999999996</v>
      </c>
      <c r="F415" s="948"/>
      <c r="G415" s="367">
        <f>E415*F415</f>
        <v>0</v>
      </c>
      <c r="H415" s="364" t="s">
        <v>3231</v>
      </c>
      <c r="I415" s="912"/>
      <c r="J415" s="959" t="str">
        <f t="shared" si="7"/>
        <v>CHYBNÁ CENA</v>
      </c>
    </row>
    <row r="416" spans="1:10" s="202" customFormat="1" ht="22.5">
      <c r="A416" s="361"/>
      <c r="B416" s="369" t="s">
        <v>4530</v>
      </c>
      <c r="C416" s="370" t="s">
        <v>3930</v>
      </c>
      <c r="D416" s="390"/>
      <c r="E416" s="366"/>
      <c r="F416" s="948"/>
      <c r="G416" s="402"/>
      <c r="H416" s="364"/>
      <c r="I416" s="912"/>
      <c r="J416" s="959" t="str">
        <f t="shared" si="7"/>
        <v/>
      </c>
    </row>
    <row r="417" spans="1:10" s="108" customFormat="1" ht="22.5">
      <c r="A417" s="361">
        <v>41</v>
      </c>
      <c r="B417" s="362" t="s">
        <v>4555</v>
      </c>
      <c r="C417" s="364" t="s">
        <v>4666</v>
      </c>
      <c r="D417" s="390" t="s">
        <v>456</v>
      </c>
      <c r="E417" s="366">
        <v>163.29</v>
      </c>
      <c r="F417" s="948"/>
      <c r="G417" s="391">
        <f>E417*F417</f>
        <v>0</v>
      </c>
      <c r="H417" s="364" t="s">
        <v>588</v>
      </c>
      <c r="I417" s="902"/>
      <c r="J417" s="959" t="str">
        <f t="shared" si="7"/>
        <v>CHYBNÁ CENA</v>
      </c>
    </row>
    <row r="418" spans="1:10" s="202" customFormat="1" ht="12.75">
      <c r="A418" s="361"/>
      <c r="B418" s="369"/>
      <c r="C418" s="370" t="s">
        <v>3931</v>
      </c>
      <c r="D418" s="390"/>
      <c r="E418" s="366"/>
      <c r="F418" s="948"/>
      <c r="G418" s="366"/>
      <c r="H418" s="364"/>
      <c r="I418" s="912"/>
      <c r="J418" s="959" t="str">
        <f t="shared" si="7"/>
        <v/>
      </c>
    </row>
    <row r="419" spans="1:10" s="202" customFormat="1" ht="12.75">
      <c r="A419" s="361"/>
      <c r="B419" s="362"/>
      <c r="C419" s="370" t="s">
        <v>2172</v>
      </c>
      <c r="D419" s="390"/>
      <c r="E419" s="366"/>
      <c r="F419" s="948"/>
      <c r="G419" s="366"/>
      <c r="H419" s="364"/>
      <c r="I419" s="912"/>
      <c r="J419" s="959" t="str">
        <f t="shared" si="7"/>
        <v/>
      </c>
    </row>
    <row r="420" spans="1:10" s="202" customFormat="1" ht="12.75">
      <c r="A420" s="361">
        <v>42</v>
      </c>
      <c r="B420" s="362" t="s">
        <v>4667</v>
      </c>
      <c r="C420" s="364" t="s">
        <v>4668</v>
      </c>
      <c r="D420" s="390" t="s">
        <v>456</v>
      </c>
      <c r="E420" s="366">
        <v>426.1</v>
      </c>
      <c r="F420" s="948"/>
      <c r="G420" s="391">
        <f>E420*F420</f>
        <v>0</v>
      </c>
      <c r="H420" s="364" t="s">
        <v>3231</v>
      </c>
      <c r="I420" s="912"/>
      <c r="J420" s="959" t="str">
        <f t="shared" si="7"/>
        <v>CHYBNÁ CENA</v>
      </c>
    </row>
    <row r="421" spans="1:10" s="200" customFormat="1" ht="12.75">
      <c r="A421" s="361"/>
      <c r="B421" s="369" t="s">
        <v>4530</v>
      </c>
      <c r="C421" s="370" t="s">
        <v>3233</v>
      </c>
      <c r="D421" s="390"/>
      <c r="E421" s="366"/>
      <c r="F421" s="948"/>
      <c r="G421" s="402"/>
      <c r="H421" s="364"/>
      <c r="I421" s="912"/>
      <c r="J421" s="959" t="str">
        <f t="shared" si="7"/>
        <v/>
      </c>
    </row>
    <row r="422" spans="1:10" s="108" customFormat="1" ht="22.5">
      <c r="A422" s="361">
        <v>43</v>
      </c>
      <c r="B422" s="362" t="s">
        <v>4556</v>
      </c>
      <c r="C422" s="364" t="s">
        <v>4669</v>
      </c>
      <c r="D422" s="390" t="s">
        <v>456</v>
      </c>
      <c r="E422" s="366">
        <v>430.36</v>
      </c>
      <c r="F422" s="948"/>
      <c r="G422" s="391">
        <f>E422*F422</f>
        <v>0</v>
      </c>
      <c r="H422" s="364" t="s">
        <v>588</v>
      </c>
      <c r="I422" s="902"/>
      <c r="J422" s="959" t="str">
        <f t="shared" si="7"/>
        <v>CHYBNÁ CENA</v>
      </c>
    </row>
    <row r="423" spans="1:10" s="108" customFormat="1" ht="12.75">
      <c r="A423" s="361"/>
      <c r="B423" s="369"/>
      <c r="C423" s="370" t="s">
        <v>3234</v>
      </c>
      <c r="D423" s="390"/>
      <c r="E423" s="366"/>
      <c r="F423" s="948"/>
      <c r="G423" s="391"/>
      <c r="H423" s="364"/>
      <c r="I423" s="902"/>
      <c r="J423" s="959" t="str">
        <f t="shared" si="7"/>
        <v/>
      </c>
    </row>
    <row r="424" spans="1:10" s="108" customFormat="1" ht="12.75">
      <c r="A424" s="361"/>
      <c r="B424" s="362"/>
      <c r="C424" s="370" t="s">
        <v>2172</v>
      </c>
      <c r="D424" s="390"/>
      <c r="E424" s="366"/>
      <c r="F424" s="948"/>
      <c r="G424" s="391"/>
      <c r="H424" s="364"/>
      <c r="I424" s="902"/>
      <c r="J424" s="959" t="str">
        <f t="shared" si="7"/>
        <v/>
      </c>
    </row>
    <row r="425" spans="1:10" s="334" customFormat="1" ht="12.75">
      <c r="A425" s="693" t="s">
        <v>1779</v>
      </c>
      <c r="B425" s="694" t="s">
        <v>4670</v>
      </c>
      <c r="C425" s="700" t="s">
        <v>4671</v>
      </c>
      <c r="D425" s="697"/>
      <c r="E425" s="698"/>
      <c r="F425" s="952"/>
      <c r="G425" s="696">
        <f>SUM(G426:G444)</f>
        <v>0</v>
      </c>
      <c r="H425" s="904"/>
      <c r="I425" s="906"/>
      <c r="J425" s="959" t="str">
        <f t="shared" si="7"/>
        <v/>
      </c>
    </row>
    <row r="426" spans="1:10" s="108" customFormat="1" ht="22.5">
      <c r="A426" s="361">
        <v>1</v>
      </c>
      <c r="B426" s="362" t="s">
        <v>3235</v>
      </c>
      <c r="C426" s="364" t="s">
        <v>3236</v>
      </c>
      <c r="D426" s="390" t="s">
        <v>3773</v>
      </c>
      <c r="E426" s="366">
        <f>4310.168-160</f>
        <v>4150.168</v>
      </c>
      <c r="F426" s="948"/>
      <c r="G426" s="391">
        <f aca="true" t="shared" si="8" ref="G426:G444">E426*F426</f>
        <v>0</v>
      </c>
      <c r="H426" s="364" t="s">
        <v>3243</v>
      </c>
      <c r="I426" s="902"/>
      <c r="J426" s="959" t="str">
        <f t="shared" si="7"/>
        <v>CHYBNÁ CENA</v>
      </c>
    </row>
    <row r="427" spans="1:10" s="108" customFormat="1" ht="12.75">
      <c r="A427" s="361"/>
      <c r="B427" s="369" t="s">
        <v>4530</v>
      </c>
      <c r="C427" s="364"/>
      <c r="D427" s="390"/>
      <c r="E427" s="366"/>
      <c r="F427" s="948"/>
      <c r="G427" s="391"/>
      <c r="H427" s="364"/>
      <c r="I427" s="902"/>
      <c r="J427" s="959" t="str">
        <f t="shared" si="7"/>
        <v/>
      </c>
    </row>
    <row r="428" spans="1:10" s="108" customFormat="1" ht="12.75">
      <c r="A428" s="361">
        <v>2</v>
      </c>
      <c r="B428" s="362" t="s">
        <v>3237</v>
      </c>
      <c r="C428" s="364" t="s">
        <v>3238</v>
      </c>
      <c r="D428" s="390" t="s">
        <v>3773</v>
      </c>
      <c r="E428" s="366">
        <f>3*E426</f>
        <v>12450.503999999999</v>
      </c>
      <c r="F428" s="948"/>
      <c r="G428" s="391">
        <f t="shared" si="8"/>
        <v>0</v>
      </c>
      <c r="H428" s="364"/>
      <c r="I428" s="902"/>
      <c r="J428" s="959" t="str">
        <f t="shared" si="7"/>
        <v>CHYBNÁ CENA</v>
      </c>
    </row>
    <row r="429" spans="1:10" s="108" customFormat="1" ht="12.75">
      <c r="A429" s="361"/>
      <c r="B429" s="369" t="s">
        <v>4530</v>
      </c>
      <c r="C429" s="370" t="s">
        <v>4594</v>
      </c>
      <c r="D429" s="390"/>
      <c r="E429" s="366"/>
      <c r="F429" s="948"/>
      <c r="G429" s="391"/>
      <c r="H429" s="364"/>
      <c r="I429" s="902"/>
      <c r="J429" s="959" t="str">
        <f t="shared" si="7"/>
        <v/>
      </c>
    </row>
    <row r="430" spans="1:10" s="108" customFormat="1" ht="12.75">
      <c r="A430" s="361">
        <v>3</v>
      </c>
      <c r="B430" s="362" t="s">
        <v>3239</v>
      </c>
      <c r="C430" s="364" t="s">
        <v>4593</v>
      </c>
      <c r="D430" s="390" t="s">
        <v>3773</v>
      </c>
      <c r="E430" s="366">
        <f>4310.168-160</f>
        <v>4150.168</v>
      </c>
      <c r="F430" s="948"/>
      <c r="G430" s="391">
        <f t="shared" si="8"/>
        <v>0</v>
      </c>
      <c r="H430" s="364"/>
      <c r="I430" s="902"/>
      <c r="J430" s="959" t="str">
        <f t="shared" si="7"/>
        <v>CHYBNÁ CENA</v>
      </c>
    </row>
    <row r="431" spans="1:10" s="108" customFormat="1" ht="12.75">
      <c r="A431" s="361"/>
      <c r="B431" s="369" t="s">
        <v>4530</v>
      </c>
      <c r="C431" s="364"/>
      <c r="D431" s="390"/>
      <c r="E431" s="366"/>
      <c r="F431" s="948"/>
      <c r="G431" s="391"/>
      <c r="H431" s="364"/>
      <c r="I431" s="902"/>
      <c r="J431" s="959" t="str">
        <f t="shared" si="7"/>
        <v/>
      </c>
    </row>
    <row r="432" spans="1:10" s="108" customFormat="1" ht="22.5">
      <c r="A432" s="361">
        <v>4</v>
      </c>
      <c r="B432" s="362" t="s">
        <v>4595</v>
      </c>
      <c r="C432" s="364" t="s">
        <v>4596</v>
      </c>
      <c r="D432" s="390" t="s">
        <v>3773</v>
      </c>
      <c r="E432" s="366">
        <f>4310.168-160</f>
        <v>4150.168</v>
      </c>
      <c r="F432" s="948"/>
      <c r="G432" s="391">
        <f t="shared" si="8"/>
        <v>0</v>
      </c>
      <c r="H432" s="364" t="s">
        <v>3243</v>
      </c>
      <c r="I432" s="902"/>
      <c r="J432" s="959" t="str">
        <f t="shared" si="7"/>
        <v>CHYBNÁ CENA</v>
      </c>
    </row>
    <row r="433" spans="1:10" s="108" customFormat="1" ht="12.75">
      <c r="A433" s="361"/>
      <c r="B433" s="369" t="s">
        <v>4530</v>
      </c>
      <c r="C433" s="364"/>
      <c r="D433" s="390"/>
      <c r="E433" s="366"/>
      <c r="F433" s="948"/>
      <c r="G433" s="391"/>
      <c r="H433" s="364"/>
      <c r="I433" s="902"/>
      <c r="J433" s="959" t="str">
        <f t="shared" si="7"/>
        <v/>
      </c>
    </row>
    <row r="434" spans="1:10" s="108" customFormat="1" ht="12.75">
      <c r="A434" s="361">
        <v>5</v>
      </c>
      <c r="B434" s="362" t="s">
        <v>4597</v>
      </c>
      <c r="C434" s="364" t="s">
        <v>4598</v>
      </c>
      <c r="D434" s="390" t="s">
        <v>3773</v>
      </c>
      <c r="E434" s="366">
        <f>3*E432</f>
        <v>12450.503999999999</v>
      </c>
      <c r="F434" s="948"/>
      <c r="G434" s="391">
        <f t="shared" si="8"/>
        <v>0</v>
      </c>
      <c r="H434" s="364"/>
      <c r="I434" s="902"/>
      <c r="J434" s="959" t="str">
        <f t="shared" si="7"/>
        <v>CHYBNÁ CENA</v>
      </c>
    </row>
    <row r="435" spans="1:10" s="108" customFormat="1" ht="12.75">
      <c r="A435" s="361"/>
      <c r="B435" s="369" t="s">
        <v>4530</v>
      </c>
      <c r="C435" s="370" t="s">
        <v>4594</v>
      </c>
      <c r="D435" s="390"/>
      <c r="E435" s="366"/>
      <c r="F435" s="948"/>
      <c r="G435" s="391"/>
      <c r="H435" s="364"/>
      <c r="I435" s="902"/>
      <c r="J435" s="959" t="str">
        <f t="shared" si="7"/>
        <v/>
      </c>
    </row>
    <row r="436" spans="1:10" s="108" customFormat="1" ht="12.75">
      <c r="A436" s="361">
        <v>6</v>
      </c>
      <c r="B436" s="362" t="s">
        <v>4599</v>
      </c>
      <c r="C436" s="364" t="s">
        <v>4600</v>
      </c>
      <c r="D436" s="390" t="s">
        <v>3773</v>
      </c>
      <c r="E436" s="366">
        <v>4150.17</v>
      </c>
      <c r="F436" s="948"/>
      <c r="G436" s="391">
        <f t="shared" si="8"/>
        <v>0</v>
      </c>
      <c r="H436" s="364"/>
      <c r="I436" s="902"/>
      <c r="J436" s="959" t="str">
        <f t="shared" si="7"/>
        <v>CHYBNÁ CENA</v>
      </c>
    </row>
    <row r="437" spans="1:10" s="108" customFormat="1" ht="12.75">
      <c r="A437" s="361"/>
      <c r="B437" s="369" t="s">
        <v>4530</v>
      </c>
      <c r="C437" s="364"/>
      <c r="D437" s="390"/>
      <c r="E437" s="366"/>
      <c r="F437" s="948"/>
      <c r="G437" s="391"/>
      <c r="H437" s="364"/>
      <c r="I437" s="902"/>
      <c r="J437" s="959" t="str">
        <f t="shared" si="7"/>
        <v/>
      </c>
    </row>
    <row r="438" spans="1:10" s="108" customFormat="1" ht="12.75">
      <c r="A438" s="361">
        <v>7</v>
      </c>
      <c r="B438" s="362" t="s">
        <v>4601</v>
      </c>
      <c r="C438" s="364" t="s">
        <v>4602</v>
      </c>
      <c r="D438" s="390" t="s">
        <v>3773</v>
      </c>
      <c r="E438" s="366">
        <v>5939.3</v>
      </c>
      <c r="F438" s="948"/>
      <c r="G438" s="391">
        <f t="shared" si="8"/>
        <v>0</v>
      </c>
      <c r="H438" s="364" t="s">
        <v>888</v>
      </c>
      <c r="I438" s="902"/>
      <c r="J438" s="959" t="str">
        <f t="shared" si="7"/>
        <v>CHYBNÁ CENA</v>
      </c>
    </row>
    <row r="439" spans="1:10" s="108" customFormat="1" ht="12.75">
      <c r="A439" s="361"/>
      <c r="B439" s="369" t="s">
        <v>4530</v>
      </c>
      <c r="C439" s="364"/>
      <c r="D439" s="390"/>
      <c r="E439" s="366"/>
      <c r="F439" s="948"/>
      <c r="G439" s="391"/>
      <c r="H439" s="364"/>
      <c r="I439" s="902"/>
      <c r="J439" s="959" t="str">
        <f t="shared" si="7"/>
        <v/>
      </c>
    </row>
    <row r="440" spans="1:10" s="108" customFormat="1" ht="12.75">
      <c r="A440" s="361">
        <v>8</v>
      </c>
      <c r="B440" s="362" t="s">
        <v>2954</v>
      </c>
      <c r="C440" s="364" t="s">
        <v>2955</v>
      </c>
      <c r="D440" s="390" t="s">
        <v>456</v>
      </c>
      <c r="E440" s="366">
        <v>15</v>
      </c>
      <c r="F440" s="948"/>
      <c r="G440" s="391">
        <f t="shared" si="8"/>
        <v>0</v>
      </c>
      <c r="H440" s="364" t="s">
        <v>2956</v>
      </c>
      <c r="I440" s="902"/>
      <c r="J440" s="959" t="str">
        <f t="shared" si="7"/>
        <v>CHYBNÁ CENA</v>
      </c>
    </row>
    <row r="441" spans="1:10" s="108" customFormat="1" ht="12.75">
      <c r="A441" s="361"/>
      <c r="B441" s="369" t="s">
        <v>4530</v>
      </c>
      <c r="C441" s="364"/>
      <c r="D441" s="390"/>
      <c r="E441" s="366"/>
      <c r="F441" s="948"/>
      <c r="G441" s="391"/>
      <c r="H441" s="364"/>
      <c r="I441" s="902"/>
      <c r="J441" s="959" t="str">
        <f t="shared" si="7"/>
        <v/>
      </c>
    </row>
    <row r="442" spans="1:10" s="108" customFormat="1" ht="12.75">
      <c r="A442" s="361">
        <v>9</v>
      </c>
      <c r="B442" s="362" t="s">
        <v>4603</v>
      </c>
      <c r="C442" s="364" t="s">
        <v>2951</v>
      </c>
      <c r="D442" s="390" t="s">
        <v>456</v>
      </c>
      <c r="E442" s="366">
        <f>3*E440</f>
        <v>45</v>
      </c>
      <c r="F442" s="948"/>
      <c r="G442" s="391">
        <f t="shared" si="8"/>
        <v>0</v>
      </c>
      <c r="H442" s="364"/>
      <c r="I442" s="902"/>
      <c r="J442" s="959" t="str">
        <f t="shared" si="7"/>
        <v>CHYBNÁ CENA</v>
      </c>
    </row>
    <row r="443" spans="1:10" s="108" customFormat="1" ht="12.75">
      <c r="A443" s="361"/>
      <c r="B443" s="369" t="s">
        <v>4530</v>
      </c>
      <c r="C443" s="370" t="s">
        <v>4594</v>
      </c>
      <c r="D443" s="390"/>
      <c r="E443" s="366"/>
      <c r="F443" s="948"/>
      <c r="G443" s="391"/>
      <c r="H443" s="364"/>
      <c r="I443" s="902"/>
      <c r="J443" s="959" t="str">
        <f t="shared" si="7"/>
        <v/>
      </c>
    </row>
    <row r="444" spans="1:10" s="108" customFormat="1" ht="12.75">
      <c r="A444" s="361">
        <v>10</v>
      </c>
      <c r="B444" s="362" t="s">
        <v>2952</v>
      </c>
      <c r="C444" s="364" t="s">
        <v>2953</v>
      </c>
      <c r="D444" s="390" t="s">
        <v>456</v>
      </c>
      <c r="E444" s="366">
        <v>15</v>
      </c>
      <c r="F444" s="948"/>
      <c r="G444" s="391">
        <f t="shared" si="8"/>
        <v>0</v>
      </c>
      <c r="H444" s="364"/>
      <c r="I444" s="902"/>
      <c r="J444" s="959" t="str">
        <f t="shared" si="7"/>
        <v>CHYBNÁ CENA</v>
      </c>
    </row>
    <row r="445" spans="1:10" s="108" customFormat="1" ht="12.75">
      <c r="A445" s="361"/>
      <c r="B445" s="369" t="s">
        <v>4530</v>
      </c>
      <c r="C445" s="364"/>
      <c r="D445" s="390"/>
      <c r="E445" s="366"/>
      <c r="F445" s="948"/>
      <c r="G445" s="391"/>
      <c r="H445" s="364"/>
      <c r="I445" s="902"/>
      <c r="J445" s="959" t="str">
        <f t="shared" si="7"/>
        <v/>
      </c>
    </row>
    <row r="446" spans="1:10" s="108" customFormat="1" ht="12.75">
      <c r="A446" s="693" t="s">
        <v>1779</v>
      </c>
      <c r="B446" s="694" t="s">
        <v>4672</v>
      </c>
      <c r="C446" s="700" t="s">
        <v>4673</v>
      </c>
      <c r="D446" s="697"/>
      <c r="E446" s="698"/>
      <c r="F446" s="952"/>
      <c r="G446" s="696">
        <f>SUM(G447:G634)</f>
        <v>0</v>
      </c>
      <c r="H446" s="904"/>
      <c r="I446" s="906"/>
      <c r="J446" s="959" t="str">
        <f t="shared" si="7"/>
        <v/>
      </c>
    </row>
    <row r="447" spans="1:10" s="108" customFormat="1" ht="33.75">
      <c r="A447" s="361">
        <v>1</v>
      </c>
      <c r="B447" s="362" t="s">
        <v>4674</v>
      </c>
      <c r="C447" s="364" t="s">
        <v>4675</v>
      </c>
      <c r="D447" s="390" t="s">
        <v>3773</v>
      </c>
      <c r="E447" s="366">
        <v>98.4</v>
      </c>
      <c r="F447" s="948"/>
      <c r="G447" s="391">
        <f>E447*F447</f>
        <v>0</v>
      </c>
      <c r="H447" s="364" t="s">
        <v>886</v>
      </c>
      <c r="I447" s="902"/>
      <c r="J447" s="959" t="str">
        <f t="shared" si="7"/>
        <v>CHYBNÁ CENA</v>
      </c>
    </row>
    <row r="448" spans="1:10" s="108" customFormat="1" ht="12.75">
      <c r="A448" s="361"/>
      <c r="B448" s="369"/>
      <c r="C448" s="370" t="s">
        <v>4096</v>
      </c>
      <c r="D448" s="390"/>
      <c r="E448" s="366"/>
      <c r="F448" s="948"/>
      <c r="G448" s="391"/>
      <c r="H448" s="364"/>
      <c r="I448" s="902"/>
      <c r="J448" s="959" t="str">
        <f t="shared" si="7"/>
        <v/>
      </c>
    </row>
    <row r="449" spans="1:10" s="108" customFormat="1" ht="33.75">
      <c r="A449" s="361">
        <v>2</v>
      </c>
      <c r="B449" s="362" t="s">
        <v>4676</v>
      </c>
      <c r="C449" s="364" t="s">
        <v>4677</v>
      </c>
      <c r="D449" s="390" t="s">
        <v>3773</v>
      </c>
      <c r="E449" s="366">
        <v>88</v>
      </c>
      <c r="F449" s="948"/>
      <c r="G449" s="391">
        <f>E449*F449</f>
        <v>0</v>
      </c>
      <c r="H449" s="364" t="s">
        <v>889</v>
      </c>
      <c r="I449" s="902"/>
      <c r="J449" s="959" t="str">
        <f t="shared" si="7"/>
        <v>CHYBNÁ CENA</v>
      </c>
    </row>
    <row r="450" spans="1:10" s="108" customFormat="1" ht="12.75">
      <c r="A450" s="361"/>
      <c r="B450" s="369"/>
      <c r="C450" s="370" t="s">
        <v>4099</v>
      </c>
      <c r="D450" s="390"/>
      <c r="E450" s="366"/>
      <c r="F450" s="948"/>
      <c r="G450" s="391"/>
      <c r="H450" s="364"/>
      <c r="I450" s="902"/>
      <c r="J450" s="959" t="str">
        <f t="shared" si="7"/>
        <v/>
      </c>
    </row>
    <row r="451" spans="1:10" s="108" customFormat="1" ht="22.5">
      <c r="A451" s="361">
        <v>3</v>
      </c>
      <c r="B451" s="362" t="s">
        <v>4678</v>
      </c>
      <c r="C451" s="364" t="s">
        <v>4562</v>
      </c>
      <c r="D451" s="390" t="s">
        <v>456</v>
      </c>
      <c r="E451" s="366">
        <v>1224</v>
      </c>
      <c r="F451" s="948"/>
      <c r="G451" s="391">
        <f>E451*F451</f>
        <v>0</v>
      </c>
      <c r="H451" s="364" t="s">
        <v>890</v>
      </c>
      <c r="I451" s="902"/>
      <c r="J451" s="959" t="str">
        <f t="shared" si="7"/>
        <v>CHYBNÁ CENA</v>
      </c>
    </row>
    <row r="452" spans="1:10" s="108" customFormat="1" ht="12.75">
      <c r="A452" s="361"/>
      <c r="B452" s="369"/>
      <c r="C452" s="364"/>
      <c r="D452" s="390"/>
      <c r="E452" s="366"/>
      <c r="F452" s="948"/>
      <c r="G452" s="391"/>
      <c r="H452" s="364"/>
      <c r="I452" s="902"/>
      <c r="J452" s="959" t="str">
        <f t="shared" si="7"/>
        <v/>
      </c>
    </row>
    <row r="453" spans="1:10" s="108" customFormat="1" ht="22.5">
      <c r="A453" s="361">
        <v>4</v>
      </c>
      <c r="B453" s="362" t="s">
        <v>4679</v>
      </c>
      <c r="C453" s="364" t="s">
        <v>4680</v>
      </c>
      <c r="D453" s="390" t="s">
        <v>3773</v>
      </c>
      <c r="E453" s="366">
        <v>5939.3</v>
      </c>
      <c r="F453" s="948"/>
      <c r="G453" s="391">
        <f>E453*F453</f>
        <v>0</v>
      </c>
      <c r="H453" s="364" t="s">
        <v>890</v>
      </c>
      <c r="I453" s="902"/>
      <c r="J453" s="959" t="str">
        <f t="shared" si="7"/>
        <v>CHYBNÁ CENA</v>
      </c>
    </row>
    <row r="454" spans="1:15" s="108" customFormat="1" ht="12.75">
      <c r="A454" s="361"/>
      <c r="B454" s="369" t="s">
        <v>4530</v>
      </c>
      <c r="C454" s="364"/>
      <c r="D454" s="390"/>
      <c r="E454" s="366"/>
      <c r="F454" s="948"/>
      <c r="G454" s="391"/>
      <c r="H454" s="364"/>
      <c r="I454" s="902"/>
      <c r="J454" s="959" t="str">
        <f t="shared" si="7"/>
        <v/>
      </c>
      <c r="L454" s="792"/>
      <c r="M454" s="792"/>
      <c r="N454" s="792"/>
      <c r="O454" s="792"/>
    </row>
    <row r="455" spans="1:15" s="108" customFormat="1" ht="12.75">
      <c r="A455" s="361">
        <v>5</v>
      </c>
      <c r="B455" s="362" t="s">
        <v>557</v>
      </c>
      <c r="C455" s="364" t="s">
        <v>4681</v>
      </c>
      <c r="D455" s="390" t="s">
        <v>456</v>
      </c>
      <c r="E455" s="366">
        <v>59.66</v>
      </c>
      <c r="F455" s="948"/>
      <c r="G455" s="391">
        <f>E455*F455</f>
        <v>0</v>
      </c>
      <c r="H455" s="364" t="s">
        <v>4393</v>
      </c>
      <c r="I455" s="902"/>
      <c r="J455" s="959" t="str">
        <f t="shared" si="7"/>
        <v>CHYBNÁ CENA</v>
      </c>
      <c r="L455" s="792"/>
      <c r="M455" s="713"/>
      <c r="N455" s="792"/>
      <c r="O455" s="792"/>
    </row>
    <row r="456" spans="1:15" s="108" customFormat="1" ht="12.75">
      <c r="A456" s="361"/>
      <c r="B456" s="369"/>
      <c r="C456" s="364"/>
      <c r="D456" s="390"/>
      <c r="E456" s="366"/>
      <c r="F456" s="948"/>
      <c r="G456" s="391"/>
      <c r="H456" s="364"/>
      <c r="I456" s="902"/>
      <c r="J456" s="959" t="str">
        <f t="shared" si="7"/>
        <v/>
      </c>
      <c r="L456" s="792"/>
      <c r="M456" s="713"/>
      <c r="N456" s="792"/>
      <c r="O456" s="792"/>
    </row>
    <row r="457" spans="1:15" s="108" customFormat="1" ht="22.5">
      <c r="A457" s="361">
        <v>6</v>
      </c>
      <c r="B457" s="362" t="s">
        <v>558</v>
      </c>
      <c r="C457" s="364" t="s">
        <v>4682</v>
      </c>
      <c r="D457" s="390" t="s">
        <v>456</v>
      </c>
      <c r="E457" s="366">
        <v>33.4</v>
      </c>
      <c r="F457" s="948"/>
      <c r="G457" s="391">
        <f>E457*F457</f>
        <v>0</v>
      </c>
      <c r="H457" s="364" t="s">
        <v>4393</v>
      </c>
      <c r="I457" s="902"/>
      <c r="J457" s="959" t="str">
        <f t="shared" si="7"/>
        <v>CHYBNÁ CENA</v>
      </c>
      <c r="L457" s="792"/>
      <c r="M457" s="713"/>
      <c r="N457" s="792"/>
      <c r="O457" s="792"/>
    </row>
    <row r="458" spans="1:15" s="108" customFormat="1" ht="12.75">
      <c r="A458" s="361"/>
      <c r="B458" s="369"/>
      <c r="C458" s="364"/>
      <c r="D458" s="390"/>
      <c r="E458" s="366"/>
      <c r="F458" s="948"/>
      <c r="G458" s="391"/>
      <c r="H458" s="364"/>
      <c r="I458" s="902"/>
      <c r="J458" s="959" t="str">
        <f t="shared" si="7"/>
        <v/>
      </c>
      <c r="L458" s="792"/>
      <c r="M458" s="713"/>
      <c r="N458" s="792"/>
      <c r="O458" s="792"/>
    </row>
    <row r="459" spans="1:15" s="108" customFormat="1" ht="12.75">
      <c r="A459" s="361">
        <v>7</v>
      </c>
      <c r="B459" s="362" t="s">
        <v>559</v>
      </c>
      <c r="C459" s="364" t="s">
        <v>4683</v>
      </c>
      <c r="D459" s="390" t="s">
        <v>456</v>
      </c>
      <c r="E459" s="366">
        <v>133.36</v>
      </c>
      <c r="F459" s="948"/>
      <c r="G459" s="391">
        <f>E459*F459</f>
        <v>0</v>
      </c>
      <c r="H459" s="364" t="s">
        <v>4393</v>
      </c>
      <c r="I459" s="902"/>
      <c r="J459" s="959" t="str">
        <f aca="true" t="shared" si="9" ref="J459:J522">IF((ISBLANK(D459)),"",IF(G459&lt;=0,"CHYBNÁ CENA",""))</f>
        <v>CHYBNÁ CENA</v>
      </c>
      <c r="L459" s="792"/>
      <c r="M459" s="713"/>
      <c r="N459" s="792"/>
      <c r="O459" s="792"/>
    </row>
    <row r="460" spans="1:15" s="108" customFormat="1" ht="12.75">
      <c r="A460" s="361"/>
      <c r="B460" s="369"/>
      <c r="C460" s="364"/>
      <c r="D460" s="390"/>
      <c r="E460" s="366"/>
      <c r="F460" s="948"/>
      <c r="G460" s="391"/>
      <c r="H460" s="364"/>
      <c r="I460" s="902"/>
      <c r="J460" s="959" t="str">
        <f t="shared" si="9"/>
        <v/>
      </c>
      <c r="L460" s="792"/>
      <c r="M460" s="713"/>
      <c r="N460" s="792"/>
      <c r="O460" s="792"/>
    </row>
    <row r="461" spans="1:15" s="108" customFormat="1" ht="28.5" customHeight="1">
      <c r="A461" s="361">
        <v>8</v>
      </c>
      <c r="B461" s="362" t="s">
        <v>560</v>
      </c>
      <c r="C461" s="364" t="s">
        <v>4684</v>
      </c>
      <c r="D461" s="390" t="s">
        <v>456</v>
      </c>
      <c r="E461" s="366">
        <v>72.09</v>
      </c>
      <c r="F461" s="948"/>
      <c r="G461" s="391">
        <f>E461*F461</f>
        <v>0</v>
      </c>
      <c r="H461" s="364" t="s">
        <v>4393</v>
      </c>
      <c r="I461" s="902"/>
      <c r="J461" s="959" t="str">
        <f t="shared" si="9"/>
        <v>CHYBNÁ CENA</v>
      </c>
      <c r="L461" s="792"/>
      <c r="M461" s="713"/>
      <c r="N461" s="792"/>
      <c r="O461" s="792"/>
    </row>
    <row r="462" spans="1:15" s="108" customFormat="1" ht="12.75">
      <c r="A462" s="361"/>
      <c r="B462" s="369"/>
      <c r="C462" s="364"/>
      <c r="D462" s="390"/>
      <c r="E462" s="366"/>
      <c r="F462" s="948"/>
      <c r="G462" s="391"/>
      <c r="H462" s="364"/>
      <c r="I462" s="902"/>
      <c r="J462" s="959" t="str">
        <f t="shared" si="9"/>
        <v/>
      </c>
      <c r="L462" s="792"/>
      <c r="M462" s="713"/>
      <c r="N462" s="792"/>
      <c r="O462" s="792"/>
    </row>
    <row r="463" spans="1:15" s="108" customFormat="1" ht="12.75">
      <c r="A463" s="361">
        <v>9</v>
      </c>
      <c r="B463" s="362" t="s">
        <v>561</v>
      </c>
      <c r="C463" s="364" t="s">
        <v>4685</v>
      </c>
      <c r="D463" s="390" t="s">
        <v>456</v>
      </c>
      <c r="E463" s="366">
        <v>59.65</v>
      </c>
      <c r="F463" s="948"/>
      <c r="G463" s="391">
        <f>E463*F463</f>
        <v>0</v>
      </c>
      <c r="H463" s="364" t="s">
        <v>4393</v>
      </c>
      <c r="I463" s="902"/>
      <c r="J463" s="959" t="str">
        <f t="shared" si="9"/>
        <v>CHYBNÁ CENA</v>
      </c>
      <c r="L463" s="792"/>
      <c r="M463" s="713"/>
      <c r="N463" s="792"/>
      <c r="O463" s="792"/>
    </row>
    <row r="464" spans="1:15" s="108" customFormat="1" ht="12.75">
      <c r="A464" s="361"/>
      <c r="B464" s="369"/>
      <c r="C464" s="364"/>
      <c r="D464" s="390"/>
      <c r="E464" s="366"/>
      <c r="F464" s="948"/>
      <c r="G464" s="391"/>
      <c r="H464" s="364"/>
      <c r="I464" s="902"/>
      <c r="J464" s="959" t="str">
        <f t="shared" si="9"/>
        <v/>
      </c>
      <c r="L464" s="792"/>
      <c r="M464" s="713"/>
      <c r="N464" s="792"/>
      <c r="O464" s="792"/>
    </row>
    <row r="465" spans="1:15" s="108" customFormat="1" ht="24.75" customHeight="1">
      <c r="A465" s="361">
        <v>10</v>
      </c>
      <c r="B465" s="362" t="s">
        <v>562</v>
      </c>
      <c r="C465" s="364" t="s">
        <v>4686</v>
      </c>
      <c r="D465" s="390" t="s">
        <v>456</v>
      </c>
      <c r="E465" s="366">
        <v>37.62</v>
      </c>
      <c r="F465" s="948"/>
      <c r="G465" s="391">
        <f>E465*F465</f>
        <v>0</v>
      </c>
      <c r="H465" s="364" t="s">
        <v>4393</v>
      </c>
      <c r="I465" s="902"/>
      <c r="J465" s="959" t="str">
        <f t="shared" si="9"/>
        <v>CHYBNÁ CENA</v>
      </c>
      <c r="L465" s="792"/>
      <c r="M465" s="713"/>
      <c r="N465" s="792"/>
      <c r="O465" s="792"/>
    </row>
    <row r="466" spans="1:15" s="108" customFormat="1" ht="12.75">
      <c r="A466" s="361"/>
      <c r="B466" s="369"/>
      <c r="C466" s="364"/>
      <c r="D466" s="390"/>
      <c r="E466" s="366"/>
      <c r="F466" s="948"/>
      <c r="G466" s="391"/>
      <c r="H466" s="364"/>
      <c r="I466" s="902"/>
      <c r="J466" s="959" t="str">
        <f t="shared" si="9"/>
        <v/>
      </c>
      <c r="L466" s="792"/>
      <c r="M466" s="792"/>
      <c r="N466" s="792"/>
      <c r="O466" s="792"/>
    </row>
    <row r="467" spans="1:10" s="108" customFormat="1" ht="12.75">
      <c r="A467" s="361">
        <v>11</v>
      </c>
      <c r="B467" s="362" t="s">
        <v>563</v>
      </c>
      <c r="C467" s="364" t="s">
        <v>4687</v>
      </c>
      <c r="D467" s="390" t="s">
        <v>1570</v>
      </c>
      <c r="E467" s="366">
        <v>16</v>
      </c>
      <c r="F467" s="948"/>
      <c r="G467" s="391">
        <f>E467*F467</f>
        <v>0</v>
      </c>
      <c r="H467" s="364" t="s">
        <v>4393</v>
      </c>
      <c r="I467" s="902"/>
      <c r="J467" s="959" t="str">
        <f t="shared" si="9"/>
        <v>CHYBNÁ CENA</v>
      </c>
    </row>
    <row r="468" spans="1:10" s="108" customFormat="1" ht="12.75">
      <c r="A468" s="361"/>
      <c r="B468" s="369"/>
      <c r="C468" s="364"/>
      <c r="D468" s="390"/>
      <c r="E468" s="366"/>
      <c r="F468" s="948"/>
      <c r="G468" s="391"/>
      <c r="H468" s="364"/>
      <c r="I468" s="902"/>
      <c r="J468" s="959" t="str">
        <f t="shared" si="9"/>
        <v/>
      </c>
    </row>
    <row r="469" spans="1:10" s="108" customFormat="1" ht="12.75">
      <c r="A469" s="361">
        <v>12</v>
      </c>
      <c r="B469" s="362" t="s">
        <v>564</v>
      </c>
      <c r="C469" s="364" t="s">
        <v>4688</v>
      </c>
      <c r="D469" s="390" t="s">
        <v>1570</v>
      </c>
      <c r="E469" s="366">
        <v>2</v>
      </c>
      <c r="F469" s="948"/>
      <c r="G469" s="391">
        <f>E469*F469</f>
        <v>0</v>
      </c>
      <c r="H469" s="364" t="s">
        <v>4393</v>
      </c>
      <c r="I469" s="902"/>
      <c r="J469" s="959" t="str">
        <f t="shared" si="9"/>
        <v>CHYBNÁ CENA</v>
      </c>
    </row>
    <row r="470" spans="1:10" s="108" customFormat="1" ht="12.75">
      <c r="A470" s="361"/>
      <c r="B470" s="369"/>
      <c r="C470" s="364"/>
      <c r="D470" s="390"/>
      <c r="E470" s="366"/>
      <c r="F470" s="948"/>
      <c r="G470" s="391"/>
      <c r="H470" s="364"/>
      <c r="I470" s="902"/>
      <c r="J470" s="959" t="str">
        <f t="shared" si="9"/>
        <v/>
      </c>
    </row>
    <row r="471" spans="1:10" s="108" customFormat="1" ht="22.5">
      <c r="A471" s="361">
        <v>13</v>
      </c>
      <c r="B471" s="362" t="s">
        <v>565</v>
      </c>
      <c r="C471" s="364" t="s">
        <v>4689</v>
      </c>
      <c r="D471" s="390" t="s">
        <v>1570</v>
      </c>
      <c r="E471" s="366">
        <v>25</v>
      </c>
      <c r="F471" s="948"/>
      <c r="G471" s="391">
        <f>E471*F471</f>
        <v>0</v>
      </c>
      <c r="H471" s="364" t="s">
        <v>4393</v>
      </c>
      <c r="I471" s="902"/>
      <c r="J471" s="959" t="str">
        <f t="shared" si="9"/>
        <v>CHYBNÁ CENA</v>
      </c>
    </row>
    <row r="472" spans="1:10" s="108" customFormat="1" ht="12.75">
      <c r="A472" s="361"/>
      <c r="B472" s="369"/>
      <c r="C472" s="364"/>
      <c r="D472" s="390"/>
      <c r="E472" s="366"/>
      <c r="F472" s="948"/>
      <c r="G472" s="391"/>
      <c r="H472" s="364"/>
      <c r="I472" s="902"/>
      <c r="J472" s="959" t="str">
        <f t="shared" si="9"/>
        <v/>
      </c>
    </row>
    <row r="473" spans="1:10" s="108" customFormat="1" ht="22.5">
      <c r="A473" s="361">
        <v>14</v>
      </c>
      <c r="B473" s="362" t="s">
        <v>566</v>
      </c>
      <c r="C473" s="364" t="s">
        <v>4690</v>
      </c>
      <c r="D473" s="390" t="s">
        <v>1570</v>
      </c>
      <c r="E473" s="366">
        <v>1</v>
      </c>
      <c r="F473" s="948"/>
      <c r="G473" s="391">
        <f>E473*F473</f>
        <v>0</v>
      </c>
      <c r="H473" s="364" t="s">
        <v>4393</v>
      </c>
      <c r="I473" s="902"/>
      <c r="J473" s="959" t="str">
        <f t="shared" si="9"/>
        <v>CHYBNÁ CENA</v>
      </c>
    </row>
    <row r="474" spans="1:10" s="108" customFormat="1" ht="12.75">
      <c r="A474" s="361"/>
      <c r="B474" s="369"/>
      <c r="C474" s="364"/>
      <c r="D474" s="390"/>
      <c r="E474" s="366"/>
      <c r="F474" s="948"/>
      <c r="G474" s="391"/>
      <c r="H474" s="364"/>
      <c r="I474" s="902"/>
      <c r="J474" s="959" t="str">
        <f t="shared" si="9"/>
        <v/>
      </c>
    </row>
    <row r="475" spans="1:10" s="108" customFormat="1" ht="56.25">
      <c r="A475" s="361">
        <v>15</v>
      </c>
      <c r="B475" s="362" t="s">
        <v>3939</v>
      </c>
      <c r="C475" s="364" t="s">
        <v>4527</v>
      </c>
      <c r="D475" s="390" t="s">
        <v>1570</v>
      </c>
      <c r="E475" s="366">
        <v>1</v>
      </c>
      <c r="F475" s="948"/>
      <c r="G475" s="391">
        <f>E475*F475</f>
        <v>0</v>
      </c>
      <c r="H475" s="364" t="s">
        <v>4393</v>
      </c>
      <c r="I475" s="902"/>
      <c r="J475" s="959" t="str">
        <f t="shared" si="9"/>
        <v>CHYBNÁ CENA</v>
      </c>
    </row>
    <row r="476" spans="1:10" s="108" customFormat="1" ht="12.75">
      <c r="A476" s="361"/>
      <c r="B476" s="369"/>
      <c r="C476" s="364"/>
      <c r="D476" s="390"/>
      <c r="E476" s="366"/>
      <c r="F476" s="948"/>
      <c r="G476" s="391"/>
      <c r="H476" s="364"/>
      <c r="I476" s="902"/>
      <c r="J476" s="959" t="str">
        <f t="shared" si="9"/>
        <v/>
      </c>
    </row>
    <row r="477" spans="1:10" s="108" customFormat="1" ht="56.25">
      <c r="A477" s="361">
        <v>16</v>
      </c>
      <c r="B477" s="362" t="s">
        <v>3940</v>
      </c>
      <c r="C477" s="364" t="s">
        <v>4526</v>
      </c>
      <c r="D477" s="390" t="s">
        <v>1570</v>
      </c>
      <c r="E477" s="366">
        <v>1</v>
      </c>
      <c r="F477" s="948"/>
      <c r="G477" s="391">
        <f>E477*F477</f>
        <v>0</v>
      </c>
      <c r="H477" s="364" t="s">
        <v>4393</v>
      </c>
      <c r="I477" s="902"/>
      <c r="J477" s="959" t="str">
        <f t="shared" si="9"/>
        <v>CHYBNÁ CENA</v>
      </c>
    </row>
    <row r="478" spans="1:10" s="108" customFormat="1" ht="12.75">
      <c r="A478" s="361"/>
      <c r="B478" s="369"/>
      <c r="C478" s="364"/>
      <c r="D478" s="390"/>
      <c r="E478" s="366"/>
      <c r="F478" s="948"/>
      <c r="G478" s="391"/>
      <c r="H478" s="364"/>
      <c r="I478" s="902"/>
      <c r="J478" s="959" t="str">
        <f t="shared" si="9"/>
        <v/>
      </c>
    </row>
    <row r="479" spans="1:10" s="108" customFormat="1" ht="56.25">
      <c r="A479" s="361">
        <v>17</v>
      </c>
      <c r="B479" s="362" t="s">
        <v>567</v>
      </c>
      <c r="C479" s="364" t="s">
        <v>4528</v>
      </c>
      <c r="D479" s="390" t="s">
        <v>1570</v>
      </c>
      <c r="E479" s="366">
        <v>2</v>
      </c>
      <c r="F479" s="948"/>
      <c r="G479" s="391">
        <f aca="true" t="shared" si="10" ref="G479:G501">E479*F479</f>
        <v>0</v>
      </c>
      <c r="H479" s="364" t="s">
        <v>4393</v>
      </c>
      <c r="I479" s="902"/>
      <c r="J479" s="959" t="str">
        <f t="shared" si="9"/>
        <v>CHYBNÁ CENA</v>
      </c>
    </row>
    <row r="480" spans="1:10" s="108" customFormat="1" ht="12.75">
      <c r="A480" s="361"/>
      <c r="B480" s="369"/>
      <c r="C480" s="364"/>
      <c r="D480" s="390"/>
      <c r="E480" s="366"/>
      <c r="F480" s="948"/>
      <c r="G480" s="391"/>
      <c r="H480" s="364"/>
      <c r="I480" s="902"/>
      <c r="J480" s="959" t="str">
        <f t="shared" si="9"/>
        <v/>
      </c>
    </row>
    <row r="481" spans="1:10" s="108" customFormat="1" ht="22.5">
      <c r="A481" s="361">
        <v>18</v>
      </c>
      <c r="B481" s="362" t="s">
        <v>568</v>
      </c>
      <c r="C481" s="364" t="s">
        <v>4691</v>
      </c>
      <c r="D481" s="390" t="s">
        <v>456</v>
      </c>
      <c r="E481" s="366">
        <v>14.1</v>
      </c>
      <c r="F481" s="948"/>
      <c r="G481" s="391">
        <f t="shared" si="10"/>
        <v>0</v>
      </c>
      <c r="H481" s="364" t="s">
        <v>4393</v>
      </c>
      <c r="I481" s="902"/>
      <c r="J481" s="959" t="str">
        <f t="shared" si="9"/>
        <v>CHYBNÁ CENA</v>
      </c>
    </row>
    <row r="482" spans="1:10" s="108" customFormat="1" ht="12.75">
      <c r="A482" s="361"/>
      <c r="B482" s="369"/>
      <c r="C482" s="364"/>
      <c r="D482" s="390"/>
      <c r="E482" s="366"/>
      <c r="F482" s="948"/>
      <c r="G482" s="391"/>
      <c r="H482" s="364"/>
      <c r="I482" s="902"/>
      <c r="J482" s="959" t="str">
        <f t="shared" si="9"/>
        <v/>
      </c>
    </row>
    <row r="483" spans="1:10" s="108" customFormat="1" ht="22.5">
      <c r="A483" s="361">
        <v>19</v>
      </c>
      <c r="B483" s="362" t="s">
        <v>569</v>
      </c>
      <c r="C483" s="364" t="s">
        <v>4692</v>
      </c>
      <c r="D483" s="390" t="s">
        <v>456</v>
      </c>
      <c r="E483" s="366">
        <v>1.4</v>
      </c>
      <c r="F483" s="948"/>
      <c r="G483" s="391">
        <f t="shared" si="10"/>
        <v>0</v>
      </c>
      <c r="H483" s="364" t="s">
        <v>4393</v>
      </c>
      <c r="I483" s="902"/>
      <c r="J483" s="959" t="str">
        <f t="shared" si="9"/>
        <v>CHYBNÁ CENA</v>
      </c>
    </row>
    <row r="484" spans="1:10" s="108" customFormat="1" ht="12.75">
      <c r="A484" s="361"/>
      <c r="B484" s="369"/>
      <c r="C484" s="364"/>
      <c r="D484" s="390"/>
      <c r="E484" s="366"/>
      <c r="F484" s="948"/>
      <c r="G484" s="391"/>
      <c r="H484" s="364"/>
      <c r="I484" s="902"/>
      <c r="J484" s="959" t="str">
        <f t="shared" si="9"/>
        <v/>
      </c>
    </row>
    <row r="485" spans="1:10" s="108" customFormat="1" ht="22.5">
      <c r="A485" s="361">
        <v>20</v>
      </c>
      <c r="B485" s="362" t="s">
        <v>1340</v>
      </c>
      <c r="C485" s="364" t="s">
        <v>4693</v>
      </c>
      <c r="D485" s="390" t="s">
        <v>456</v>
      </c>
      <c r="E485" s="366">
        <v>14.1</v>
      </c>
      <c r="F485" s="948"/>
      <c r="G485" s="391">
        <f t="shared" si="10"/>
        <v>0</v>
      </c>
      <c r="H485" s="364" t="s">
        <v>4393</v>
      </c>
      <c r="I485" s="902"/>
      <c r="J485" s="959" t="str">
        <f t="shared" si="9"/>
        <v>CHYBNÁ CENA</v>
      </c>
    </row>
    <row r="486" spans="1:10" s="108" customFormat="1" ht="12.75">
      <c r="A486" s="361"/>
      <c r="B486" s="369"/>
      <c r="C486" s="364"/>
      <c r="D486" s="390"/>
      <c r="E486" s="366"/>
      <c r="F486" s="948"/>
      <c r="G486" s="391"/>
      <c r="H486" s="364"/>
      <c r="I486" s="902"/>
      <c r="J486" s="959" t="str">
        <f t="shared" si="9"/>
        <v/>
      </c>
    </row>
    <row r="487" spans="1:10" s="108" customFormat="1" ht="22.5">
      <c r="A487" s="361">
        <v>21</v>
      </c>
      <c r="B487" s="362" t="s">
        <v>1341</v>
      </c>
      <c r="C487" s="364" t="s">
        <v>4694</v>
      </c>
      <c r="D487" s="390" t="s">
        <v>456</v>
      </c>
      <c r="E487" s="366">
        <v>1.4</v>
      </c>
      <c r="F487" s="948"/>
      <c r="G487" s="391">
        <f t="shared" si="10"/>
        <v>0</v>
      </c>
      <c r="H487" s="364" t="s">
        <v>4393</v>
      </c>
      <c r="I487" s="902"/>
      <c r="J487" s="959" t="str">
        <f t="shared" si="9"/>
        <v>CHYBNÁ CENA</v>
      </c>
    </row>
    <row r="488" spans="1:10" s="108" customFormat="1" ht="12.75">
      <c r="A488" s="361"/>
      <c r="B488" s="369"/>
      <c r="C488" s="364"/>
      <c r="D488" s="390"/>
      <c r="E488" s="366"/>
      <c r="F488" s="948"/>
      <c r="G488" s="391"/>
      <c r="H488" s="364"/>
      <c r="I488" s="902"/>
      <c r="J488" s="959" t="str">
        <f t="shared" si="9"/>
        <v/>
      </c>
    </row>
    <row r="489" spans="1:10" s="108" customFormat="1" ht="45">
      <c r="A489" s="361">
        <v>22</v>
      </c>
      <c r="B489" s="362" t="s">
        <v>1342</v>
      </c>
      <c r="C489" s="364" t="s">
        <v>4525</v>
      </c>
      <c r="D489" s="390" t="s">
        <v>3773</v>
      </c>
      <c r="E489" s="366">
        <v>5.4</v>
      </c>
      <c r="F489" s="948"/>
      <c r="G489" s="391">
        <f t="shared" si="10"/>
        <v>0</v>
      </c>
      <c r="H489" s="364" t="s">
        <v>4393</v>
      </c>
      <c r="I489" s="902"/>
      <c r="J489" s="959" t="str">
        <f t="shared" si="9"/>
        <v>CHYBNÁ CENA</v>
      </c>
    </row>
    <row r="490" spans="1:10" s="108" customFormat="1" ht="12.75">
      <c r="A490" s="361"/>
      <c r="B490" s="369"/>
      <c r="C490" s="364"/>
      <c r="D490" s="390"/>
      <c r="E490" s="366"/>
      <c r="F490" s="948"/>
      <c r="G490" s="391"/>
      <c r="H490" s="364"/>
      <c r="I490" s="902"/>
      <c r="J490" s="959" t="str">
        <f t="shared" si="9"/>
        <v/>
      </c>
    </row>
    <row r="491" spans="1:10" s="792" customFormat="1" ht="146.25">
      <c r="A491" s="1232">
        <v>23</v>
      </c>
      <c r="B491" s="1233" t="s">
        <v>1343</v>
      </c>
      <c r="C491" s="1243" t="s">
        <v>4592</v>
      </c>
      <c r="D491" s="1235" t="s">
        <v>3773</v>
      </c>
      <c r="E491" s="1236">
        <f>8.91*2</f>
        <v>17.82</v>
      </c>
      <c r="F491" s="1237"/>
      <c r="G491" s="1244">
        <f>E491*F491</f>
        <v>0</v>
      </c>
      <c r="H491" s="1234" t="s">
        <v>4393</v>
      </c>
      <c r="I491" s="1239"/>
      <c r="J491" s="959" t="str">
        <f t="shared" si="9"/>
        <v>CHYBNÁ CENA</v>
      </c>
    </row>
    <row r="492" spans="1:10" s="108" customFormat="1" ht="12.75">
      <c r="A492" s="361"/>
      <c r="B492" s="369"/>
      <c r="C492" s="364"/>
      <c r="D492" s="390"/>
      <c r="E492" s="366"/>
      <c r="F492" s="948"/>
      <c r="G492" s="391"/>
      <c r="H492" s="364"/>
      <c r="I492" s="902"/>
      <c r="J492" s="959" t="str">
        <f t="shared" si="9"/>
        <v/>
      </c>
    </row>
    <row r="493" spans="1:10" s="108" customFormat="1" ht="22.5">
      <c r="A493" s="361">
        <v>24</v>
      </c>
      <c r="B493" s="362" t="s">
        <v>1344</v>
      </c>
      <c r="C493" s="364" t="s">
        <v>449</v>
      </c>
      <c r="D493" s="390" t="s">
        <v>1570</v>
      </c>
      <c r="E493" s="366">
        <v>8</v>
      </c>
      <c r="F493" s="948"/>
      <c r="G493" s="391">
        <f t="shared" si="10"/>
        <v>0</v>
      </c>
      <c r="H493" s="364" t="s">
        <v>4393</v>
      </c>
      <c r="I493" s="902"/>
      <c r="J493" s="959" t="str">
        <f t="shared" si="9"/>
        <v>CHYBNÁ CENA</v>
      </c>
    </row>
    <row r="494" spans="1:10" s="108" customFormat="1" ht="12.75">
      <c r="A494" s="361"/>
      <c r="B494" s="369"/>
      <c r="C494" s="364"/>
      <c r="D494" s="390"/>
      <c r="E494" s="366"/>
      <c r="F494" s="948"/>
      <c r="G494" s="391"/>
      <c r="H494" s="364"/>
      <c r="I494" s="902"/>
      <c r="J494" s="959" t="str">
        <f t="shared" si="9"/>
        <v/>
      </c>
    </row>
    <row r="495" spans="1:10" s="108" customFormat="1" ht="22.5">
      <c r="A495" s="361">
        <v>25</v>
      </c>
      <c r="B495" s="362" t="s">
        <v>1345</v>
      </c>
      <c r="C495" s="364" t="s">
        <v>4695</v>
      </c>
      <c r="D495" s="390" t="s">
        <v>1570</v>
      </c>
      <c r="E495" s="366">
        <v>8</v>
      </c>
      <c r="F495" s="948"/>
      <c r="G495" s="391">
        <f t="shared" si="10"/>
        <v>0</v>
      </c>
      <c r="H495" s="364" t="s">
        <v>4393</v>
      </c>
      <c r="I495" s="902"/>
      <c r="J495" s="959" t="str">
        <f t="shared" si="9"/>
        <v>CHYBNÁ CENA</v>
      </c>
    </row>
    <row r="496" spans="1:10" s="108" customFormat="1" ht="12.75">
      <c r="A496" s="361"/>
      <c r="B496" s="369"/>
      <c r="C496" s="364"/>
      <c r="D496" s="390"/>
      <c r="E496" s="366"/>
      <c r="F496" s="948"/>
      <c r="G496" s="391"/>
      <c r="H496" s="364"/>
      <c r="I496" s="902"/>
      <c r="J496" s="959" t="str">
        <f t="shared" si="9"/>
        <v/>
      </c>
    </row>
    <row r="497" spans="1:10" s="108" customFormat="1" ht="22.5">
      <c r="A497" s="361">
        <v>26</v>
      </c>
      <c r="B497" s="362" t="s">
        <v>1346</v>
      </c>
      <c r="C497" s="364" t="s">
        <v>4524</v>
      </c>
      <c r="D497" s="390" t="s">
        <v>1570</v>
      </c>
      <c r="E497" s="366">
        <v>6</v>
      </c>
      <c r="F497" s="948"/>
      <c r="G497" s="391">
        <f t="shared" si="10"/>
        <v>0</v>
      </c>
      <c r="H497" s="364" t="s">
        <v>4393</v>
      </c>
      <c r="I497" s="902"/>
      <c r="J497" s="959" t="str">
        <f t="shared" si="9"/>
        <v>CHYBNÁ CENA</v>
      </c>
    </row>
    <row r="498" spans="1:10" s="108" customFormat="1" ht="12.75">
      <c r="A498" s="361"/>
      <c r="B498" s="369"/>
      <c r="C498" s="364"/>
      <c r="D498" s="390"/>
      <c r="E498" s="366"/>
      <c r="F498" s="948"/>
      <c r="G498" s="391"/>
      <c r="H498" s="364"/>
      <c r="I498" s="902"/>
      <c r="J498" s="959" t="str">
        <f t="shared" si="9"/>
        <v/>
      </c>
    </row>
    <row r="499" spans="1:10" s="108" customFormat="1" ht="22.5">
      <c r="A499" s="361">
        <v>27</v>
      </c>
      <c r="B499" s="362" t="s">
        <v>1347</v>
      </c>
      <c r="C499" s="364" t="s">
        <v>4522</v>
      </c>
      <c r="D499" s="390" t="s">
        <v>1570</v>
      </c>
      <c r="E499" s="366">
        <v>6</v>
      </c>
      <c r="F499" s="948"/>
      <c r="G499" s="391">
        <f t="shared" si="10"/>
        <v>0</v>
      </c>
      <c r="H499" s="364" t="s">
        <v>4393</v>
      </c>
      <c r="I499" s="902"/>
      <c r="J499" s="959" t="str">
        <f t="shared" si="9"/>
        <v>CHYBNÁ CENA</v>
      </c>
    </row>
    <row r="500" spans="1:10" s="108" customFormat="1" ht="12.75">
      <c r="A500" s="361"/>
      <c r="B500" s="362"/>
      <c r="C500" s="364"/>
      <c r="D500" s="390"/>
      <c r="E500" s="366"/>
      <c r="F500" s="948"/>
      <c r="G500" s="391"/>
      <c r="H500" s="364"/>
      <c r="I500" s="902"/>
      <c r="J500" s="959" t="str">
        <f t="shared" si="9"/>
        <v/>
      </c>
    </row>
    <row r="501" spans="1:10" s="108" customFormat="1" ht="33.75">
      <c r="A501" s="361">
        <v>28</v>
      </c>
      <c r="B501" s="362" t="s">
        <v>1348</v>
      </c>
      <c r="C501" s="364" t="s">
        <v>4523</v>
      </c>
      <c r="D501" s="390" t="s">
        <v>1570</v>
      </c>
      <c r="E501" s="366">
        <v>38</v>
      </c>
      <c r="F501" s="948"/>
      <c r="G501" s="391">
        <f t="shared" si="10"/>
        <v>0</v>
      </c>
      <c r="H501" s="364" t="s">
        <v>4393</v>
      </c>
      <c r="I501" s="902"/>
      <c r="J501" s="959" t="str">
        <f t="shared" si="9"/>
        <v>CHYBNÁ CENA</v>
      </c>
    </row>
    <row r="502" spans="1:10" s="108" customFormat="1" ht="12.75">
      <c r="A502" s="361"/>
      <c r="B502" s="362"/>
      <c r="C502" s="364"/>
      <c r="D502" s="390"/>
      <c r="E502" s="366"/>
      <c r="F502" s="948"/>
      <c r="G502" s="391"/>
      <c r="H502" s="364"/>
      <c r="I502" s="902"/>
      <c r="J502" s="959" t="str">
        <f t="shared" si="9"/>
        <v/>
      </c>
    </row>
    <row r="503" spans="1:10" s="108" customFormat="1" ht="56.25">
      <c r="A503" s="361">
        <v>29</v>
      </c>
      <c r="B503" s="362" t="s">
        <v>1349</v>
      </c>
      <c r="C503" s="364" t="s">
        <v>4696</v>
      </c>
      <c r="D503" s="390" t="s">
        <v>1570</v>
      </c>
      <c r="E503" s="366">
        <v>20</v>
      </c>
      <c r="F503" s="948"/>
      <c r="G503" s="391">
        <f>E503*F503</f>
        <v>0</v>
      </c>
      <c r="H503" s="364" t="s">
        <v>4393</v>
      </c>
      <c r="I503" s="902"/>
      <c r="J503" s="959" t="str">
        <f t="shared" si="9"/>
        <v>CHYBNÁ CENA</v>
      </c>
    </row>
    <row r="504" spans="1:10" s="108" customFormat="1" ht="12.75">
      <c r="A504" s="361"/>
      <c r="B504" s="362"/>
      <c r="C504" s="364"/>
      <c r="D504" s="390"/>
      <c r="E504" s="366"/>
      <c r="F504" s="948"/>
      <c r="G504" s="391"/>
      <c r="H504" s="364"/>
      <c r="I504" s="902"/>
      <c r="J504" s="959" t="str">
        <f t="shared" si="9"/>
        <v/>
      </c>
    </row>
    <row r="505" spans="1:10" s="108" customFormat="1" ht="56.25">
      <c r="A505" s="361">
        <v>30</v>
      </c>
      <c r="B505" s="362" t="s">
        <v>1350</v>
      </c>
      <c r="C505" s="364" t="s">
        <v>4697</v>
      </c>
      <c r="D505" s="390" t="s">
        <v>1570</v>
      </c>
      <c r="E505" s="366">
        <v>73</v>
      </c>
      <c r="F505" s="948"/>
      <c r="G505" s="391">
        <f>E505*F505</f>
        <v>0</v>
      </c>
      <c r="H505" s="364" t="s">
        <v>4393</v>
      </c>
      <c r="I505" s="902"/>
      <c r="J505" s="959" t="str">
        <f t="shared" si="9"/>
        <v>CHYBNÁ CENA</v>
      </c>
    </row>
    <row r="506" spans="1:10" s="108" customFormat="1" ht="12.75">
      <c r="A506" s="361"/>
      <c r="B506" s="362"/>
      <c r="C506" s="364"/>
      <c r="D506" s="390"/>
      <c r="E506" s="366"/>
      <c r="F506" s="948"/>
      <c r="G506" s="391"/>
      <c r="H506" s="364"/>
      <c r="I506" s="902"/>
      <c r="J506" s="959" t="str">
        <f t="shared" si="9"/>
        <v/>
      </c>
    </row>
    <row r="507" spans="1:10" s="108" customFormat="1" ht="56.25">
      <c r="A507" s="361">
        <v>31</v>
      </c>
      <c r="B507" s="362" t="s">
        <v>1351</v>
      </c>
      <c r="C507" s="364" t="s">
        <v>4005</v>
      </c>
      <c r="D507" s="390" t="s">
        <v>1570</v>
      </c>
      <c r="E507" s="366">
        <v>67</v>
      </c>
      <c r="F507" s="948"/>
      <c r="G507" s="391">
        <f>E507*F507</f>
        <v>0</v>
      </c>
      <c r="H507" s="364" t="s">
        <v>4393</v>
      </c>
      <c r="I507" s="902"/>
      <c r="J507" s="959" t="str">
        <f t="shared" si="9"/>
        <v>CHYBNÁ CENA</v>
      </c>
    </row>
    <row r="508" spans="1:10" s="108" customFormat="1" ht="12.75">
      <c r="A508" s="361"/>
      <c r="B508" s="362"/>
      <c r="C508" s="364"/>
      <c r="D508" s="390"/>
      <c r="E508" s="366"/>
      <c r="F508" s="948"/>
      <c r="G508" s="391"/>
      <c r="H508" s="364"/>
      <c r="I508" s="902"/>
      <c r="J508" s="959" t="str">
        <f t="shared" si="9"/>
        <v/>
      </c>
    </row>
    <row r="509" spans="1:10" s="108" customFormat="1" ht="56.25">
      <c r="A509" s="361">
        <v>32</v>
      </c>
      <c r="B509" s="362" t="s">
        <v>1352</v>
      </c>
      <c r="C509" s="364" t="s">
        <v>4521</v>
      </c>
      <c r="D509" s="390" t="s">
        <v>1570</v>
      </c>
      <c r="E509" s="366">
        <v>8</v>
      </c>
      <c r="F509" s="948"/>
      <c r="G509" s="391">
        <f>E509*F509</f>
        <v>0</v>
      </c>
      <c r="H509" s="364" t="s">
        <v>4393</v>
      </c>
      <c r="I509" s="902"/>
      <c r="J509" s="959" t="str">
        <f t="shared" si="9"/>
        <v>CHYBNÁ CENA</v>
      </c>
    </row>
    <row r="510" spans="1:10" s="108" customFormat="1" ht="12.75">
      <c r="A510" s="361"/>
      <c r="B510" s="362"/>
      <c r="C510" s="364"/>
      <c r="D510" s="390"/>
      <c r="E510" s="366"/>
      <c r="F510" s="948"/>
      <c r="G510" s="391"/>
      <c r="H510" s="364"/>
      <c r="I510" s="902"/>
      <c r="J510" s="959" t="str">
        <f t="shared" si="9"/>
        <v/>
      </c>
    </row>
    <row r="511" spans="1:10" s="108" customFormat="1" ht="33.75">
      <c r="A511" s="361">
        <v>33</v>
      </c>
      <c r="B511" s="362" t="s">
        <v>1353</v>
      </c>
      <c r="C511" s="364" t="s">
        <v>3347</v>
      </c>
      <c r="D511" s="390" t="s">
        <v>1570</v>
      </c>
      <c r="E511" s="366">
        <v>7</v>
      </c>
      <c r="F511" s="948"/>
      <c r="G511" s="391">
        <f>E511*F511</f>
        <v>0</v>
      </c>
      <c r="H511" s="364" t="s">
        <v>4393</v>
      </c>
      <c r="I511" s="902"/>
      <c r="J511" s="959" t="str">
        <f t="shared" si="9"/>
        <v>CHYBNÁ CENA</v>
      </c>
    </row>
    <row r="512" spans="1:10" s="108" customFormat="1" ht="12.75">
      <c r="A512" s="361"/>
      <c r="B512" s="362"/>
      <c r="C512" s="364"/>
      <c r="D512" s="390"/>
      <c r="E512" s="366"/>
      <c r="F512" s="948"/>
      <c r="G512" s="391"/>
      <c r="H512" s="364"/>
      <c r="I512" s="902"/>
      <c r="J512" s="959" t="str">
        <f t="shared" si="9"/>
        <v/>
      </c>
    </row>
    <row r="513" spans="1:10" s="108" customFormat="1" ht="12.75">
      <c r="A513" s="361">
        <v>34</v>
      </c>
      <c r="B513" s="362" t="s">
        <v>1354</v>
      </c>
      <c r="C513" s="364" t="s">
        <v>3348</v>
      </c>
      <c r="D513" s="390" t="s">
        <v>1570</v>
      </c>
      <c r="E513" s="366">
        <v>31</v>
      </c>
      <c r="F513" s="948"/>
      <c r="G513" s="391">
        <f>E513*F513</f>
        <v>0</v>
      </c>
      <c r="H513" s="364" t="s">
        <v>4393</v>
      </c>
      <c r="I513" s="902"/>
      <c r="J513" s="959" t="str">
        <f t="shared" si="9"/>
        <v>CHYBNÁ CENA</v>
      </c>
    </row>
    <row r="514" spans="1:10" s="108" customFormat="1" ht="12.75">
      <c r="A514" s="361"/>
      <c r="B514" s="362"/>
      <c r="C514" s="364"/>
      <c r="D514" s="390"/>
      <c r="E514" s="366"/>
      <c r="F514" s="948"/>
      <c r="G514" s="391"/>
      <c r="H514" s="364"/>
      <c r="I514" s="902"/>
      <c r="J514" s="959" t="str">
        <f t="shared" si="9"/>
        <v/>
      </c>
    </row>
    <row r="515" spans="1:10" s="108" customFormat="1" ht="33.75">
      <c r="A515" s="361">
        <v>35</v>
      </c>
      <c r="B515" s="362" t="s">
        <v>1355</v>
      </c>
      <c r="C515" s="364" t="s">
        <v>399</v>
      </c>
      <c r="D515" s="390" t="s">
        <v>1570</v>
      </c>
      <c r="E515" s="366">
        <v>37</v>
      </c>
      <c r="F515" s="948"/>
      <c r="G515" s="391">
        <f>E515*F515</f>
        <v>0</v>
      </c>
      <c r="H515" s="364" t="s">
        <v>4393</v>
      </c>
      <c r="I515" s="902"/>
      <c r="J515" s="959" t="str">
        <f t="shared" si="9"/>
        <v>CHYBNÁ CENA</v>
      </c>
    </row>
    <row r="516" spans="1:10" s="108" customFormat="1" ht="12.75">
      <c r="A516" s="361"/>
      <c r="B516" s="362"/>
      <c r="C516" s="364"/>
      <c r="D516" s="390"/>
      <c r="E516" s="366"/>
      <c r="F516" s="948"/>
      <c r="G516" s="391"/>
      <c r="H516" s="364"/>
      <c r="I516" s="902"/>
      <c r="J516" s="959" t="str">
        <f t="shared" si="9"/>
        <v/>
      </c>
    </row>
    <row r="517" spans="1:10" s="108" customFormat="1" ht="22.5">
      <c r="A517" s="361">
        <v>36</v>
      </c>
      <c r="B517" s="362" t="s">
        <v>1356</v>
      </c>
      <c r="C517" s="364" t="s">
        <v>3683</v>
      </c>
      <c r="D517" s="390" t="s">
        <v>1570</v>
      </c>
      <c r="E517" s="366">
        <v>13</v>
      </c>
      <c r="F517" s="948"/>
      <c r="G517" s="391">
        <f>E517*F517</f>
        <v>0</v>
      </c>
      <c r="H517" s="364" t="s">
        <v>4393</v>
      </c>
      <c r="I517" s="902"/>
      <c r="J517" s="959" t="str">
        <f t="shared" si="9"/>
        <v>CHYBNÁ CENA</v>
      </c>
    </row>
    <row r="518" spans="1:10" s="108" customFormat="1" ht="12.75">
      <c r="A518" s="361"/>
      <c r="B518" s="362"/>
      <c r="C518" s="364"/>
      <c r="D518" s="390"/>
      <c r="E518" s="366"/>
      <c r="F518" s="948"/>
      <c r="G518" s="391"/>
      <c r="H518" s="364"/>
      <c r="I518" s="902"/>
      <c r="J518" s="959" t="str">
        <f t="shared" si="9"/>
        <v/>
      </c>
    </row>
    <row r="519" spans="1:10" s="108" customFormat="1" ht="33.75">
      <c r="A519" s="361">
        <v>37</v>
      </c>
      <c r="B519" s="362" t="s">
        <v>3307</v>
      </c>
      <c r="C519" s="364" t="s">
        <v>3684</v>
      </c>
      <c r="D519" s="390" t="s">
        <v>1570</v>
      </c>
      <c r="E519" s="366">
        <v>8</v>
      </c>
      <c r="F519" s="948"/>
      <c r="G519" s="391">
        <f>E519*F519</f>
        <v>0</v>
      </c>
      <c r="H519" s="364" t="s">
        <v>4393</v>
      </c>
      <c r="I519" s="902"/>
      <c r="J519" s="959" t="str">
        <f t="shared" si="9"/>
        <v>CHYBNÁ CENA</v>
      </c>
    </row>
    <row r="520" spans="1:10" s="108" customFormat="1" ht="12.75">
      <c r="A520" s="361"/>
      <c r="B520" s="362"/>
      <c r="C520" s="364"/>
      <c r="D520" s="390"/>
      <c r="E520" s="366"/>
      <c r="F520" s="948"/>
      <c r="G520" s="391"/>
      <c r="H520" s="364"/>
      <c r="I520" s="902"/>
      <c r="J520" s="959" t="str">
        <f t="shared" si="9"/>
        <v/>
      </c>
    </row>
    <row r="521" spans="1:10" s="108" customFormat="1" ht="33.75">
      <c r="A521" s="361">
        <v>38</v>
      </c>
      <c r="B521" s="362" t="s">
        <v>3308</v>
      </c>
      <c r="C521" s="364" t="s">
        <v>3685</v>
      </c>
      <c r="D521" s="390" t="s">
        <v>1570</v>
      </c>
      <c r="E521" s="366">
        <v>6</v>
      </c>
      <c r="F521" s="948"/>
      <c r="G521" s="391">
        <f>E521*F521</f>
        <v>0</v>
      </c>
      <c r="H521" s="364" t="s">
        <v>4393</v>
      </c>
      <c r="I521" s="902"/>
      <c r="J521" s="959" t="str">
        <f t="shared" si="9"/>
        <v>CHYBNÁ CENA</v>
      </c>
    </row>
    <row r="522" spans="1:10" s="108" customFormat="1" ht="12.75">
      <c r="A522" s="361"/>
      <c r="B522" s="362"/>
      <c r="C522" s="364"/>
      <c r="D522" s="390"/>
      <c r="E522" s="366"/>
      <c r="F522" s="948"/>
      <c r="G522" s="391"/>
      <c r="H522" s="364"/>
      <c r="I522" s="902"/>
      <c r="J522" s="959" t="str">
        <f t="shared" si="9"/>
        <v/>
      </c>
    </row>
    <row r="523" spans="1:10" s="108" customFormat="1" ht="33.75">
      <c r="A523" s="361">
        <v>39</v>
      </c>
      <c r="B523" s="362" t="s">
        <v>3309</v>
      </c>
      <c r="C523" s="364" t="s">
        <v>3686</v>
      </c>
      <c r="D523" s="390" t="s">
        <v>1570</v>
      </c>
      <c r="E523" s="366">
        <v>7</v>
      </c>
      <c r="F523" s="948"/>
      <c r="G523" s="391">
        <f>E523*F523</f>
        <v>0</v>
      </c>
      <c r="H523" s="364" t="s">
        <v>4393</v>
      </c>
      <c r="I523" s="902"/>
      <c r="J523" s="959" t="str">
        <f aca="true" t="shared" si="11" ref="J523:J586">IF((ISBLANK(D523)),"",IF(G523&lt;=0,"CHYBNÁ CENA",""))</f>
        <v>CHYBNÁ CENA</v>
      </c>
    </row>
    <row r="524" spans="1:10" s="108" customFormat="1" ht="12.75">
      <c r="A524" s="361"/>
      <c r="B524" s="362"/>
      <c r="C524" s="364"/>
      <c r="D524" s="390"/>
      <c r="E524" s="366"/>
      <c r="F524" s="948"/>
      <c r="G524" s="391"/>
      <c r="H524" s="364"/>
      <c r="I524" s="902"/>
      <c r="J524" s="959" t="str">
        <f t="shared" si="11"/>
        <v/>
      </c>
    </row>
    <row r="525" spans="1:10" s="108" customFormat="1" ht="33.75">
      <c r="A525" s="361">
        <v>40</v>
      </c>
      <c r="B525" s="362" t="s">
        <v>3310</v>
      </c>
      <c r="C525" s="364" t="s">
        <v>3687</v>
      </c>
      <c r="D525" s="390" t="s">
        <v>1570</v>
      </c>
      <c r="E525" s="366">
        <v>1</v>
      </c>
      <c r="F525" s="948"/>
      <c r="G525" s="391">
        <f>E525*F525</f>
        <v>0</v>
      </c>
      <c r="H525" s="364" t="s">
        <v>4393</v>
      </c>
      <c r="I525" s="902"/>
      <c r="J525" s="959" t="str">
        <f t="shared" si="11"/>
        <v>CHYBNÁ CENA</v>
      </c>
    </row>
    <row r="526" spans="1:10" s="108" customFormat="1" ht="12.75">
      <c r="A526" s="361"/>
      <c r="B526" s="362"/>
      <c r="C526" s="364"/>
      <c r="D526" s="390"/>
      <c r="E526" s="366"/>
      <c r="F526" s="948"/>
      <c r="G526" s="391"/>
      <c r="H526" s="364"/>
      <c r="I526" s="902"/>
      <c r="J526" s="959" t="str">
        <f t="shared" si="11"/>
        <v/>
      </c>
    </row>
    <row r="527" spans="1:11" s="108" customFormat="1" ht="33.75">
      <c r="A527" s="1232">
        <v>41</v>
      </c>
      <c r="B527" s="1233" t="s">
        <v>3311</v>
      </c>
      <c r="C527" s="1234" t="s">
        <v>3941</v>
      </c>
      <c r="D527" s="1235" t="s">
        <v>3773</v>
      </c>
      <c r="E527" s="1236">
        <f>22.6*3.6</f>
        <v>81.36000000000001</v>
      </c>
      <c r="F527" s="1237"/>
      <c r="G527" s="1244">
        <f>E527*F527</f>
        <v>0</v>
      </c>
      <c r="H527" s="1234" t="s">
        <v>4393</v>
      </c>
      <c r="I527" s="1239"/>
      <c r="J527" s="959" t="str">
        <f t="shared" si="11"/>
        <v>CHYBNÁ CENA</v>
      </c>
      <c r="K527" s="899"/>
    </row>
    <row r="528" spans="1:10" s="108" customFormat="1" ht="12.75">
      <c r="A528" s="361"/>
      <c r="B528" s="362"/>
      <c r="C528" s="364"/>
      <c r="D528" s="390"/>
      <c r="E528" s="366"/>
      <c r="F528" s="948"/>
      <c r="G528" s="391"/>
      <c r="H528" s="364"/>
      <c r="I528" s="902"/>
      <c r="J528" s="959" t="str">
        <f t="shared" si="11"/>
        <v/>
      </c>
    </row>
    <row r="529" spans="1:10" s="108" customFormat="1" ht="33.75">
      <c r="A529" s="361">
        <v>42</v>
      </c>
      <c r="B529" s="362" t="s">
        <v>3312</v>
      </c>
      <c r="C529" s="364" t="s">
        <v>3942</v>
      </c>
      <c r="D529" s="390" t="s">
        <v>3773</v>
      </c>
      <c r="E529" s="366">
        <f>31.75*4</f>
        <v>127</v>
      </c>
      <c r="F529" s="948"/>
      <c r="G529" s="391">
        <f>E529*F529</f>
        <v>0</v>
      </c>
      <c r="H529" s="364" t="s">
        <v>4393</v>
      </c>
      <c r="I529" s="902"/>
      <c r="J529" s="959" t="str">
        <f t="shared" si="11"/>
        <v>CHYBNÁ CENA</v>
      </c>
    </row>
    <row r="530" spans="1:10" s="108" customFormat="1" ht="12.75">
      <c r="A530" s="361"/>
      <c r="B530" s="362"/>
      <c r="C530" s="364"/>
      <c r="D530" s="390"/>
      <c r="E530" s="366"/>
      <c r="F530" s="948"/>
      <c r="G530" s="391"/>
      <c r="H530" s="364"/>
      <c r="I530" s="902"/>
      <c r="J530" s="959" t="str">
        <f t="shared" si="11"/>
        <v/>
      </c>
    </row>
    <row r="531" spans="1:10" s="108" customFormat="1" ht="33.75">
      <c r="A531" s="361">
        <v>43</v>
      </c>
      <c r="B531" s="362" t="s">
        <v>3313</v>
      </c>
      <c r="C531" s="364" t="s">
        <v>3943</v>
      </c>
      <c r="D531" s="390" t="s">
        <v>3773</v>
      </c>
      <c r="E531" s="366">
        <f>6*3.2*2</f>
        <v>38.400000000000006</v>
      </c>
      <c r="F531" s="948"/>
      <c r="G531" s="391">
        <f>E531*F531</f>
        <v>0</v>
      </c>
      <c r="H531" s="364" t="s">
        <v>4393</v>
      </c>
      <c r="I531" s="902"/>
      <c r="J531" s="959" t="str">
        <f t="shared" si="11"/>
        <v>CHYBNÁ CENA</v>
      </c>
    </row>
    <row r="532" spans="1:10" s="108" customFormat="1" ht="12.75">
      <c r="A532" s="361"/>
      <c r="B532" s="362"/>
      <c r="C532" s="364"/>
      <c r="D532" s="390"/>
      <c r="E532" s="366"/>
      <c r="F532" s="948"/>
      <c r="G532" s="391"/>
      <c r="H532" s="364"/>
      <c r="I532" s="902"/>
      <c r="J532" s="959" t="str">
        <f t="shared" si="11"/>
        <v/>
      </c>
    </row>
    <row r="533" spans="1:10" s="108" customFormat="1" ht="33.75">
      <c r="A533" s="361">
        <v>44</v>
      </c>
      <c r="B533" s="362" t="s">
        <v>3314</v>
      </c>
      <c r="C533" s="364" t="s">
        <v>3944</v>
      </c>
      <c r="D533" s="390" t="s">
        <v>3773</v>
      </c>
      <c r="E533" s="366">
        <f>8.55*3.2*2</f>
        <v>54.720000000000006</v>
      </c>
      <c r="F533" s="948"/>
      <c r="G533" s="391">
        <f>E533*F533</f>
        <v>0</v>
      </c>
      <c r="H533" s="364" t="s">
        <v>4393</v>
      </c>
      <c r="I533" s="902"/>
      <c r="J533" s="959" t="str">
        <f t="shared" si="11"/>
        <v>CHYBNÁ CENA</v>
      </c>
    </row>
    <row r="534" spans="1:10" s="108" customFormat="1" ht="12.75">
      <c r="A534" s="361"/>
      <c r="B534" s="362"/>
      <c r="C534" s="364"/>
      <c r="D534" s="390"/>
      <c r="E534" s="366"/>
      <c r="F534" s="948"/>
      <c r="G534" s="391"/>
      <c r="H534" s="364"/>
      <c r="I534" s="902"/>
      <c r="J534" s="959" t="str">
        <f t="shared" si="11"/>
        <v/>
      </c>
    </row>
    <row r="535" spans="1:10" s="108" customFormat="1" ht="33.75">
      <c r="A535" s="361">
        <v>45</v>
      </c>
      <c r="B535" s="362" t="s">
        <v>3315</v>
      </c>
      <c r="C535" s="364" t="s">
        <v>3945</v>
      </c>
      <c r="D535" s="390" t="s">
        <v>3773</v>
      </c>
      <c r="E535" s="366">
        <f>6.2*11.35*2</f>
        <v>140.74</v>
      </c>
      <c r="F535" s="948"/>
      <c r="G535" s="391">
        <f>E535*F535</f>
        <v>0</v>
      </c>
      <c r="H535" s="364" t="s">
        <v>4393</v>
      </c>
      <c r="I535" s="902"/>
      <c r="J535" s="959" t="str">
        <f t="shared" si="11"/>
        <v>CHYBNÁ CENA</v>
      </c>
    </row>
    <row r="536" spans="1:10" s="108" customFormat="1" ht="12.75">
      <c r="A536" s="361"/>
      <c r="B536" s="362"/>
      <c r="C536" s="364"/>
      <c r="D536" s="390"/>
      <c r="E536" s="366"/>
      <c r="F536" s="948"/>
      <c r="G536" s="391"/>
      <c r="H536" s="364"/>
      <c r="I536" s="902"/>
      <c r="J536" s="959" t="str">
        <f t="shared" si="11"/>
        <v/>
      </c>
    </row>
    <row r="537" spans="1:10" s="108" customFormat="1" ht="33.75">
      <c r="A537" s="361">
        <v>46</v>
      </c>
      <c r="B537" s="362" t="s">
        <v>3316</v>
      </c>
      <c r="C537" s="364" t="s">
        <v>4463</v>
      </c>
      <c r="D537" s="390" t="s">
        <v>3773</v>
      </c>
      <c r="E537" s="366">
        <f>6.2*6.35*2</f>
        <v>78.74</v>
      </c>
      <c r="F537" s="948"/>
      <c r="G537" s="391">
        <f>E537*F537</f>
        <v>0</v>
      </c>
      <c r="H537" s="364" t="s">
        <v>4393</v>
      </c>
      <c r="I537" s="902"/>
      <c r="J537" s="959" t="str">
        <f t="shared" si="11"/>
        <v>CHYBNÁ CENA</v>
      </c>
    </row>
    <row r="538" spans="1:10" s="108" customFormat="1" ht="12.75">
      <c r="A538" s="361"/>
      <c r="B538" s="362"/>
      <c r="C538" s="364"/>
      <c r="D538" s="390"/>
      <c r="E538" s="366"/>
      <c r="F538" s="948"/>
      <c r="G538" s="391"/>
      <c r="H538" s="364"/>
      <c r="I538" s="902"/>
      <c r="J538" s="959" t="str">
        <f t="shared" si="11"/>
        <v/>
      </c>
    </row>
    <row r="539" spans="1:10" s="108" customFormat="1" ht="33.75">
      <c r="A539" s="361">
        <v>47</v>
      </c>
      <c r="B539" s="362" t="s">
        <v>3317</v>
      </c>
      <c r="C539" s="364" t="s">
        <v>4464</v>
      </c>
      <c r="D539" s="390" t="s">
        <v>3773</v>
      </c>
      <c r="E539" s="366">
        <f>20.5*4</f>
        <v>82</v>
      </c>
      <c r="F539" s="948"/>
      <c r="G539" s="391">
        <f>E539*F539</f>
        <v>0</v>
      </c>
      <c r="H539" s="364" t="s">
        <v>4393</v>
      </c>
      <c r="I539" s="902"/>
      <c r="J539" s="959" t="str">
        <f t="shared" si="11"/>
        <v>CHYBNÁ CENA</v>
      </c>
    </row>
    <row r="540" spans="1:10" s="108" customFormat="1" ht="12.75">
      <c r="A540" s="361"/>
      <c r="B540" s="362"/>
      <c r="C540" s="364"/>
      <c r="D540" s="390"/>
      <c r="E540" s="366"/>
      <c r="F540" s="948"/>
      <c r="G540" s="391"/>
      <c r="H540" s="364"/>
      <c r="I540" s="902"/>
      <c r="J540" s="959" t="str">
        <f t="shared" si="11"/>
        <v/>
      </c>
    </row>
    <row r="541" spans="1:10" s="108" customFormat="1" ht="33.75">
      <c r="A541" s="361">
        <v>48</v>
      </c>
      <c r="B541" s="362" t="s">
        <v>3318</v>
      </c>
      <c r="C541" s="364" t="s">
        <v>4206</v>
      </c>
      <c r="D541" s="390" t="s">
        <v>3773</v>
      </c>
      <c r="E541" s="366">
        <v>82</v>
      </c>
      <c r="F541" s="948"/>
      <c r="G541" s="391">
        <f>E541*F541</f>
        <v>0</v>
      </c>
      <c r="H541" s="364" t="s">
        <v>4393</v>
      </c>
      <c r="I541" s="902"/>
      <c r="J541" s="959" t="str">
        <f t="shared" si="11"/>
        <v>CHYBNÁ CENA</v>
      </c>
    </row>
    <row r="542" spans="1:10" s="108" customFormat="1" ht="12.75">
      <c r="A542" s="361"/>
      <c r="B542" s="362"/>
      <c r="C542" s="364"/>
      <c r="D542" s="390"/>
      <c r="E542" s="366"/>
      <c r="F542" s="948"/>
      <c r="G542" s="391"/>
      <c r="H542" s="364"/>
      <c r="I542" s="902"/>
      <c r="J542" s="959" t="str">
        <f t="shared" si="11"/>
        <v/>
      </c>
    </row>
    <row r="543" spans="1:10" s="108" customFormat="1" ht="33.75">
      <c r="A543" s="361">
        <v>49</v>
      </c>
      <c r="B543" s="362" t="s">
        <v>3319</v>
      </c>
      <c r="C543" s="364" t="s">
        <v>4207</v>
      </c>
      <c r="D543" s="390" t="s">
        <v>3773</v>
      </c>
      <c r="E543" s="366">
        <f>13.3*3.25</f>
        <v>43.225</v>
      </c>
      <c r="F543" s="948"/>
      <c r="G543" s="391">
        <f>E543*F543</f>
        <v>0</v>
      </c>
      <c r="H543" s="364" t="s">
        <v>4393</v>
      </c>
      <c r="I543" s="902"/>
      <c r="J543" s="959" t="str">
        <f t="shared" si="11"/>
        <v>CHYBNÁ CENA</v>
      </c>
    </row>
    <row r="544" spans="1:10" s="108" customFormat="1" ht="12.75">
      <c r="A544" s="361"/>
      <c r="B544" s="362"/>
      <c r="C544" s="364"/>
      <c r="D544" s="390"/>
      <c r="E544" s="366"/>
      <c r="F544" s="948"/>
      <c r="G544" s="391"/>
      <c r="H544" s="364"/>
      <c r="I544" s="902"/>
      <c r="J544" s="959" t="str">
        <f t="shared" si="11"/>
        <v/>
      </c>
    </row>
    <row r="545" spans="1:10" s="108" customFormat="1" ht="33.75">
      <c r="A545" s="361">
        <v>50</v>
      </c>
      <c r="B545" s="362" t="s">
        <v>3320</v>
      </c>
      <c r="C545" s="364" t="s">
        <v>4208</v>
      </c>
      <c r="D545" s="390" t="s">
        <v>3773</v>
      </c>
      <c r="E545" s="366">
        <v>43.225</v>
      </c>
      <c r="F545" s="948"/>
      <c r="G545" s="391">
        <f>E545*F545</f>
        <v>0</v>
      </c>
      <c r="H545" s="364" t="s">
        <v>4393</v>
      </c>
      <c r="I545" s="902"/>
      <c r="J545" s="959" t="str">
        <f t="shared" si="11"/>
        <v>CHYBNÁ CENA</v>
      </c>
    </row>
    <row r="546" spans="1:10" s="108" customFormat="1" ht="12.75">
      <c r="A546" s="361"/>
      <c r="B546" s="362"/>
      <c r="C546" s="364"/>
      <c r="D546" s="390"/>
      <c r="E546" s="366"/>
      <c r="F546" s="948"/>
      <c r="G546" s="391"/>
      <c r="H546" s="364"/>
      <c r="I546" s="902"/>
      <c r="J546" s="959" t="str">
        <f t="shared" si="11"/>
        <v/>
      </c>
    </row>
    <row r="547" spans="1:10" s="108" customFormat="1" ht="33.75">
      <c r="A547" s="361">
        <v>51</v>
      </c>
      <c r="B547" s="362" t="s">
        <v>3321</v>
      </c>
      <c r="C547" s="364" t="s">
        <v>3688</v>
      </c>
      <c r="D547" s="390" t="s">
        <v>1570</v>
      </c>
      <c r="E547" s="366">
        <v>2</v>
      </c>
      <c r="F547" s="948"/>
      <c r="G547" s="391">
        <f>E547*F547</f>
        <v>0</v>
      </c>
      <c r="H547" s="364" t="s">
        <v>4393</v>
      </c>
      <c r="I547" s="902"/>
      <c r="J547" s="959" t="str">
        <f t="shared" si="11"/>
        <v>CHYBNÁ CENA</v>
      </c>
    </row>
    <row r="548" spans="1:10" s="108" customFormat="1" ht="12.75">
      <c r="A548" s="361"/>
      <c r="B548" s="362"/>
      <c r="C548" s="364"/>
      <c r="D548" s="390"/>
      <c r="E548" s="366"/>
      <c r="F548" s="948"/>
      <c r="G548" s="391"/>
      <c r="H548" s="364"/>
      <c r="I548" s="902"/>
      <c r="J548" s="959" t="str">
        <f t="shared" si="11"/>
        <v/>
      </c>
    </row>
    <row r="549" spans="1:10" s="108" customFormat="1" ht="33.75">
      <c r="A549" s="361">
        <v>52</v>
      </c>
      <c r="B549" s="362" t="s">
        <v>3322</v>
      </c>
      <c r="C549" s="364" t="s">
        <v>400</v>
      </c>
      <c r="D549" s="390" t="s">
        <v>1570</v>
      </c>
      <c r="E549" s="366">
        <v>6</v>
      </c>
      <c r="F549" s="948"/>
      <c r="G549" s="391">
        <f>E549*F549</f>
        <v>0</v>
      </c>
      <c r="H549" s="364" t="s">
        <v>4393</v>
      </c>
      <c r="I549" s="902"/>
      <c r="J549" s="959" t="str">
        <f t="shared" si="11"/>
        <v>CHYBNÁ CENA</v>
      </c>
    </row>
    <row r="550" spans="1:10" s="108" customFormat="1" ht="12.75">
      <c r="A550" s="361"/>
      <c r="B550" s="362"/>
      <c r="C550" s="364"/>
      <c r="D550" s="390"/>
      <c r="E550" s="366"/>
      <c r="F550" s="948"/>
      <c r="G550" s="391"/>
      <c r="H550" s="364"/>
      <c r="I550" s="902"/>
      <c r="J550" s="959" t="str">
        <f t="shared" si="11"/>
        <v/>
      </c>
    </row>
    <row r="551" spans="1:10" s="108" customFormat="1" ht="12.75">
      <c r="A551" s="361">
        <v>53</v>
      </c>
      <c r="B551" s="362" t="s">
        <v>3323</v>
      </c>
      <c r="C551" s="364" t="s">
        <v>3689</v>
      </c>
      <c r="D551" s="390" t="s">
        <v>1570</v>
      </c>
      <c r="E551" s="366">
        <v>162</v>
      </c>
      <c r="F551" s="948"/>
      <c r="G551" s="391">
        <f>E551*F551</f>
        <v>0</v>
      </c>
      <c r="H551" s="364" t="s">
        <v>4393</v>
      </c>
      <c r="I551" s="902"/>
      <c r="J551" s="959" t="str">
        <f t="shared" si="11"/>
        <v>CHYBNÁ CENA</v>
      </c>
    </row>
    <row r="552" spans="1:10" s="108" customFormat="1" ht="12.75">
      <c r="A552" s="361"/>
      <c r="B552" s="362"/>
      <c r="C552" s="364"/>
      <c r="D552" s="390"/>
      <c r="E552" s="366"/>
      <c r="F552" s="948"/>
      <c r="G552" s="391"/>
      <c r="H552" s="364"/>
      <c r="I552" s="902"/>
      <c r="J552" s="959" t="str">
        <f t="shared" si="11"/>
        <v/>
      </c>
    </row>
    <row r="553" spans="1:10" s="108" customFormat="1" ht="12.75">
      <c r="A553" s="361">
        <v>54</v>
      </c>
      <c r="B553" s="362" t="s">
        <v>3324</v>
      </c>
      <c r="C553" s="364" t="s">
        <v>3690</v>
      </c>
      <c r="D553" s="390" t="s">
        <v>1570</v>
      </c>
      <c r="E553" s="366">
        <v>162</v>
      </c>
      <c r="F553" s="948"/>
      <c r="G553" s="391">
        <f>E553*F553</f>
        <v>0</v>
      </c>
      <c r="H553" s="364" t="s">
        <v>4393</v>
      </c>
      <c r="I553" s="902"/>
      <c r="J553" s="959" t="str">
        <f t="shared" si="11"/>
        <v>CHYBNÁ CENA</v>
      </c>
    </row>
    <row r="554" spans="1:10" s="108" customFormat="1" ht="12.75">
      <c r="A554" s="361"/>
      <c r="B554" s="362"/>
      <c r="C554" s="364"/>
      <c r="D554" s="390"/>
      <c r="E554" s="366"/>
      <c r="F554" s="948"/>
      <c r="G554" s="391"/>
      <c r="H554" s="364"/>
      <c r="I554" s="902"/>
      <c r="J554" s="959" t="str">
        <f t="shared" si="11"/>
        <v/>
      </c>
    </row>
    <row r="555" spans="1:10" s="108" customFormat="1" ht="84" customHeight="1">
      <c r="A555" s="361">
        <v>55</v>
      </c>
      <c r="B555" s="362" t="s">
        <v>3325</v>
      </c>
      <c r="C555" s="364" t="s">
        <v>4209</v>
      </c>
      <c r="D555" s="390" t="s">
        <v>1570</v>
      </c>
      <c r="E555" s="366">
        <v>20</v>
      </c>
      <c r="F555" s="948"/>
      <c r="G555" s="391">
        <f>E555*F555</f>
        <v>0</v>
      </c>
      <c r="H555" s="364" t="s">
        <v>4393</v>
      </c>
      <c r="I555" s="902"/>
      <c r="J555" s="959" t="str">
        <f t="shared" si="11"/>
        <v>CHYBNÁ CENA</v>
      </c>
    </row>
    <row r="556" spans="1:10" s="108" customFormat="1" ht="12.75">
      <c r="A556" s="361"/>
      <c r="B556" s="362"/>
      <c r="C556" s="364"/>
      <c r="D556" s="390"/>
      <c r="E556" s="366"/>
      <c r="F556" s="948"/>
      <c r="G556" s="391"/>
      <c r="H556" s="364"/>
      <c r="I556" s="902"/>
      <c r="J556" s="959" t="str">
        <f t="shared" si="11"/>
        <v/>
      </c>
    </row>
    <row r="557" spans="1:10" s="108" customFormat="1" ht="117.75" customHeight="1">
      <c r="A557" s="361">
        <v>56</v>
      </c>
      <c r="B557" s="362" t="s">
        <v>3326</v>
      </c>
      <c r="C557" s="364" t="s">
        <v>4724</v>
      </c>
      <c r="D557" s="390" t="s">
        <v>1570</v>
      </c>
      <c r="E557" s="366">
        <v>100</v>
      </c>
      <c r="F557" s="948"/>
      <c r="G557" s="391">
        <f>E557*F557</f>
        <v>0</v>
      </c>
      <c r="H557" s="364" t="s">
        <v>4393</v>
      </c>
      <c r="I557" s="902"/>
      <c r="J557" s="959" t="str">
        <f t="shared" si="11"/>
        <v>CHYBNÁ CENA</v>
      </c>
    </row>
    <row r="558" spans="1:10" s="108" customFormat="1" ht="12.75">
      <c r="A558" s="361"/>
      <c r="B558" s="362"/>
      <c r="C558" s="364"/>
      <c r="D558" s="390"/>
      <c r="E558" s="366"/>
      <c r="F558" s="948"/>
      <c r="G558" s="391"/>
      <c r="H558" s="364"/>
      <c r="I558" s="902"/>
      <c r="J558" s="959" t="str">
        <f t="shared" si="11"/>
        <v/>
      </c>
    </row>
    <row r="559" spans="1:10" s="108" customFormat="1" ht="127.5" customHeight="1">
      <c r="A559" s="361">
        <v>57</v>
      </c>
      <c r="B559" s="362" t="s">
        <v>1691</v>
      </c>
      <c r="C559" s="364" t="s">
        <v>4725</v>
      </c>
      <c r="D559" s="390" t="s">
        <v>1570</v>
      </c>
      <c r="E559" s="366">
        <v>20</v>
      </c>
      <c r="F559" s="948"/>
      <c r="G559" s="391">
        <f>E559*F559</f>
        <v>0</v>
      </c>
      <c r="H559" s="364" t="s">
        <v>4393</v>
      </c>
      <c r="I559" s="902"/>
      <c r="J559" s="959" t="str">
        <f t="shared" si="11"/>
        <v>CHYBNÁ CENA</v>
      </c>
    </row>
    <row r="560" spans="1:10" s="108" customFormat="1" ht="12.75">
      <c r="A560" s="361"/>
      <c r="B560" s="362"/>
      <c r="C560" s="364"/>
      <c r="D560" s="390"/>
      <c r="E560" s="366"/>
      <c r="F560" s="948"/>
      <c r="G560" s="391"/>
      <c r="H560" s="364"/>
      <c r="I560" s="902"/>
      <c r="J560" s="959" t="str">
        <f t="shared" si="11"/>
        <v/>
      </c>
    </row>
    <row r="561" spans="1:10" s="108" customFormat="1" ht="45">
      <c r="A561" s="361">
        <v>58</v>
      </c>
      <c r="B561" s="362" t="s">
        <v>1692</v>
      </c>
      <c r="C561" s="364" t="s">
        <v>4726</v>
      </c>
      <c r="D561" s="390" t="s">
        <v>1570</v>
      </c>
      <c r="E561" s="366">
        <v>60</v>
      </c>
      <c r="F561" s="948"/>
      <c r="G561" s="391">
        <f>E561*F561</f>
        <v>0</v>
      </c>
      <c r="H561" s="364" t="s">
        <v>4394</v>
      </c>
      <c r="I561" s="902"/>
      <c r="J561" s="959" t="str">
        <f t="shared" si="11"/>
        <v>CHYBNÁ CENA</v>
      </c>
    </row>
    <row r="562" spans="1:10" s="108" customFormat="1" ht="12.75">
      <c r="A562" s="361"/>
      <c r="B562" s="362"/>
      <c r="C562" s="364"/>
      <c r="D562" s="390"/>
      <c r="E562" s="366"/>
      <c r="F562" s="948"/>
      <c r="G562" s="391"/>
      <c r="H562" s="364"/>
      <c r="I562" s="902"/>
      <c r="J562" s="959" t="str">
        <f t="shared" si="11"/>
        <v/>
      </c>
    </row>
    <row r="563" spans="1:10" s="108" customFormat="1" ht="45">
      <c r="A563" s="361">
        <v>59</v>
      </c>
      <c r="B563" s="362" t="s">
        <v>1693</v>
      </c>
      <c r="C563" s="364" t="s">
        <v>3691</v>
      </c>
      <c r="D563" s="390" t="s">
        <v>1570</v>
      </c>
      <c r="E563" s="366">
        <v>11</v>
      </c>
      <c r="F563" s="948"/>
      <c r="G563" s="391">
        <f>E563*F563</f>
        <v>0</v>
      </c>
      <c r="H563" s="364" t="s">
        <v>4394</v>
      </c>
      <c r="I563" s="902"/>
      <c r="J563" s="959" t="str">
        <f t="shared" si="11"/>
        <v>CHYBNÁ CENA</v>
      </c>
    </row>
    <row r="564" spans="1:10" s="108" customFormat="1" ht="12.75">
      <c r="A564" s="361"/>
      <c r="B564" s="362"/>
      <c r="C564" s="364"/>
      <c r="D564" s="390"/>
      <c r="E564" s="366"/>
      <c r="F564" s="948"/>
      <c r="G564" s="391"/>
      <c r="H564" s="364"/>
      <c r="I564" s="902"/>
      <c r="J564" s="959" t="str">
        <f t="shared" si="11"/>
        <v/>
      </c>
    </row>
    <row r="565" spans="1:10" s="108" customFormat="1" ht="12.75">
      <c r="A565" s="361">
        <v>60</v>
      </c>
      <c r="B565" s="362" t="s">
        <v>1694</v>
      </c>
      <c r="C565" s="364" t="s">
        <v>3692</v>
      </c>
      <c r="D565" s="390" t="s">
        <v>1570</v>
      </c>
      <c r="E565" s="366">
        <v>6</v>
      </c>
      <c r="F565" s="948"/>
      <c r="G565" s="391">
        <f>E565*F565</f>
        <v>0</v>
      </c>
      <c r="H565" s="364" t="s">
        <v>4393</v>
      </c>
      <c r="I565" s="902"/>
      <c r="J565" s="959" t="str">
        <f t="shared" si="11"/>
        <v>CHYBNÁ CENA</v>
      </c>
    </row>
    <row r="566" spans="1:10" s="108" customFormat="1" ht="12.75">
      <c r="A566" s="361"/>
      <c r="B566" s="362"/>
      <c r="C566" s="364"/>
      <c r="D566" s="390"/>
      <c r="E566" s="366"/>
      <c r="F566" s="948"/>
      <c r="G566" s="391"/>
      <c r="H566" s="364"/>
      <c r="I566" s="902"/>
      <c r="J566" s="959" t="str">
        <f t="shared" si="11"/>
        <v/>
      </c>
    </row>
    <row r="567" spans="1:10" s="108" customFormat="1" ht="33.75">
      <c r="A567" s="361">
        <v>61</v>
      </c>
      <c r="B567" s="362" t="s">
        <v>1695</v>
      </c>
      <c r="C567" s="364" t="s">
        <v>4727</v>
      </c>
      <c r="D567" s="390" t="s">
        <v>1570</v>
      </c>
      <c r="E567" s="366">
        <v>327</v>
      </c>
      <c r="F567" s="948"/>
      <c r="G567" s="391">
        <f>E567*F567</f>
        <v>0</v>
      </c>
      <c r="H567" s="364" t="s">
        <v>4393</v>
      </c>
      <c r="I567" s="902"/>
      <c r="J567" s="959" t="str">
        <f t="shared" si="11"/>
        <v>CHYBNÁ CENA</v>
      </c>
    </row>
    <row r="568" spans="1:10" s="108" customFormat="1" ht="12.75">
      <c r="A568" s="361"/>
      <c r="B568" s="362"/>
      <c r="C568" s="364"/>
      <c r="D568" s="390"/>
      <c r="E568" s="366"/>
      <c r="F568" s="948"/>
      <c r="G568" s="391"/>
      <c r="H568" s="364"/>
      <c r="I568" s="902"/>
      <c r="J568" s="959" t="str">
        <f t="shared" si="11"/>
        <v/>
      </c>
    </row>
    <row r="569" spans="1:10" s="108" customFormat="1" ht="33.75">
      <c r="A569" s="361">
        <v>62</v>
      </c>
      <c r="B569" s="362" t="s">
        <v>1696</v>
      </c>
      <c r="C569" s="364" t="s">
        <v>3693</v>
      </c>
      <c r="D569" s="390" t="s">
        <v>1570</v>
      </c>
      <c r="E569" s="366">
        <v>7</v>
      </c>
      <c r="F569" s="948"/>
      <c r="G569" s="391">
        <f>E569*F569</f>
        <v>0</v>
      </c>
      <c r="H569" s="364" t="s">
        <v>4393</v>
      </c>
      <c r="I569" s="902"/>
      <c r="J569" s="959" t="str">
        <f t="shared" si="11"/>
        <v>CHYBNÁ CENA</v>
      </c>
    </row>
    <row r="570" spans="1:10" s="108" customFormat="1" ht="12.75">
      <c r="A570" s="361"/>
      <c r="B570" s="362"/>
      <c r="C570" s="364"/>
      <c r="D570" s="390"/>
      <c r="E570" s="366"/>
      <c r="F570" s="948"/>
      <c r="G570" s="391"/>
      <c r="H570" s="364"/>
      <c r="I570" s="902"/>
      <c r="J570" s="959" t="str">
        <f t="shared" si="11"/>
        <v/>
      </c>
    </row>
    <row r="571" spans="1:10" s="108" customFormat="1" ht="45">
      <c r="A571" s="361">
        <v>63</v>
      </c>
      <c r="B571" s="362" t="s">
        <v>1697</v>
      </c>
      <c r="C571" s="364" t="s">
        <v>4728</v>
      </c>
      <c r="D571" s="390" t="s">
        <v>1570</v>
      </c>
      <c r="E571" s="366">
        <v>3</v>
      </c>
      <c r="F571" s="948"/>
      <c r="G571" s="391">
        <f>E571*F571</f>
        <v>0</v>
      </c>
      <c r="H571" s="364" t="s">
        <v>4393</v>
      </c>
      <c r="I571" s="902"/>
      <c r="J571" s="959" t="str">
        <f t="shared" si="11"/>
        <v>CHYBNÁ CENA</v>
      </c>
    </row>
    <row r="572" spans="1:10" s="108" customFormat="1" ht="12.75">
      <c r="A572" s="361"/>
      <c r="B572" s="362"/>
      <c r="C572" s="364"/>
      <c r="D572" s="390"/>
      <c r="E572" s="366"/>
      <c r="F572" s="948"/>
      <c r="G572" s="391"/>
      <c r="H572" s="364"/>
      <c r="I572" s="902"/>
      <c r="J572" s="959" t="str">
        <f t="shared" si="11"/>
        <v/>
      </c>
    </row>
    <row r="573" spans="1:10" s="108" customFormat="1" ht="45">
      <c r="A573" s="361">
        <v>64</v>
      </c>
      <c r="B573" s="362" t="s">
        <v>1698</v>
      </c>
      <c r="C573" s="364" t="s">
        <v>4729</v>
      </c>
      <c r="D573" s="390" t="s">
        <v>1570</v>
      </c>
      <c r="E573" s="366">
        <v>8</v>
      </c>
      <c r="F573" s="948"/>
      <c r="G573" s="391">
        <f>E573*F573</f>
        <v>0</v>
      </c>
      <c r="H573" s="364" t="s">
        <v>4393</v>
      </c>
      <c r="I573" s="902"/>
      <c r="J573" s="959" t="str">
        <f t="shared" si="11"/>
        <v>CHYBNÁ CENA</v>
      </c>
    </row>
    <row r="574" spans="1:10" s="108" customFormat="1" ht="12.75">
      <c r="A574" s="361"/>
      <c r="B574" s="362"/>
      <c r="C574" s="364"/>
      <c r="D574" s="390"/>
      <c r="E574" s="366"/>
      <c r="F574" s="948"/>
      <c r="G574" s="391"/>
      <c r="H574" s="364"/>
      <c r="I574" s="902"/>
      <c r="J574" s="959" t="str">
        <f t="shared" si="11"/>
        <v/>
      </c>
    </row>
    <row r="575" spans="1:10" s="108" customFormat="1" ht="45">
      <c r="A575" s="1232">
        <v>65</v>
      </c>
      <c r="B575" s="1233" t="s">
        <v>1699</v>
      </c>
      <c r="C575" s="1234" t="s">
        <v>4730</v>
      </c>
      <c r="D575" s="1235" t="s">
        <v>1570</v>
      </c>
      <c r="E575" s="1236">
        <v>5</v>
      </c>
      <c r="F575" s="1237"/>
      <c r="G575" s="1244">
        <f>E575*F575</f>
        <v>0</v>
      </c>
      <c r="H575" s="1234" t="s">
        <v>4393</v>
      </c>
      <c r="I575" s="1239"/>
      <c r="J575" s="959" t="str">
        <f t="shared" si="11"/>
        <v>CHYBNÁ CENA</v>
      </c>
    </row>
    <row r="576" spans="1:10" s="108" customFormat="1" ht="12.75">
      <c r="A576" s="361"/>
      <c r="B576" s="362"/>
      <c r="C576" s="364"/>
      <c r="D576" s="390"/>
      <c r="E576" s="366"/>
      <c r="F576" s="948"/>
      <c r="G576" s="391"/>
      <c r="H576" s="364"/>
      <c r="I576" s="902"/>
      <c r="J576" s="959" t="str">
        <f t="shared" si="11"/>
        <v/>
      </c>
    </row>
    <row r="577" spans="1:10" s="108" customFormat="1" ht="45">
      <c r="A577" s="361">
        <v>66</v>
      </c>
      <c r="B577" s="362" t="s">
        <v>1700</v>
      </c>
      <c r="C577" s="364" t="s">
        <v>4731</v>
      </c>
      <c r="D577" s="390" t="s">
        <v>1570</v>
      </c>
      <c r="E577" s="366">
        <v>4</v>
      </c>
      <c r="F577" s="948"/>
      <c r="G577" s="391">
        <f>E577*F577</f>
        <v>0</v>
      </c>
      <c r="H577" s="364" t="s">
        <v>4393</v>
      </c>
      <c r="I577" s="902"/>
      <c r="J577" s="959" t="str">
        <f t="shared" si="11"/>
        <v>CHYBNÁ CENA</v>
      </c>
    </row>
    <row r="578" spans="1:10" s="108" customFormat="1" ht="12.75">
      <c r="A578" s="361"/>
      <c r="B578" s="362"/>
      <c r="C578" s="364"/>
      <c r="D578" s="390"/>
      <c r="E578" s="366"/>
      <c r="F578" s="948"/>
      <c r="G578" s="391"/>
      <c r="H578" s="364"/>
      <c r="I578" s="902"/>
      <c r="J578" s="959" t="str">
        <f t="shared" si="11"/>
        <v/>
      </c>
    </row>
    <row r="579" spans="1:10" s="108" customFormat="1" ht="33.75">
      <c r="A579" s="361">
        <v>67</v>
      </c>
      <c r="B579" s="362" t="s">
        <v>1701</v>
      </c>
      <c r="C579" s="364" t="s">
        <v>4519</v>
      </c>
      <c r="D579" s="390" t="s">
        <v>1570</v>
      </c>
      <c r="E579" s="366">
        <v>2</v>
      </c>
      <c r="F579" s="948"/>
      <c r="G579" s="391">
        <f>E579*F579</f>
        <v>0</v>
      </c>
      <c r="H579" s="364" t="s">
        <v>4395</v>
      </c>
      <c r="I579" s="902"/>
      <c r="J579" s="959" t="str">
        <f t="shared" si="11"/>
        <v>CHYBNÁ CENA</v>
      </c>
    </row>
    <row r="580" spans="1:10" s="108" customFormat="1" ht="12.75">
      <c r="A580" s="361"/>
      <c r="B580" s="362"/>
      <c r="C580" s="364"/>
      <c r="D580" s="390"/>
      <c r="E580" s="366"/>
      <c r="F580" s="948"/>
      <c r="G580" s="391"/>
      <c r="H580" s="364"/>
      <c r="I580" s="902"/>
      <c r="J580" s="959" t="str">
        <f t="shared" si="11"/>
        <v/>
      </c>
    </row>
    <row r="581" spans="1:10" s="108" customFormat="1" ht="22.5">
      <c r="A581" s="361">
        <v>68</v>
      </c>
      <c r="B581" s="362" t="s">
        <v>1702</v>
      </c>
      <c r="C581" s="364" t="s">
        <v>392</v>
      </c>
      <c r="D581" s="390" t="s">
        <v>456</v>
      </c>
      <c r="E581" s="366">
        <v>397</v>
      </c>
      <c r="F581" s="948"/>
      <c r="G581" s="391">
        <f>E581*F581</f>
        <v>0</v>
      </c>
      <c r="H581" s="364" t="s">
        <v>4393</v>
      </c>
      <c r="I581" s="902" t="s">
        <v>4329</v>
      </c>
      <c r="J581" s="959" t="str">
        <f t="shared" si="11"/>
        <v>CHYBNÁ CENA</v>
      </c>
    </row>
    <row r="582" spans="1:10" s="108" customFormat="1" ht="12.75">
      <c r="A582" s="361"/>
      <c r="B582" s="362"/>
      <c r="C582" s="364"/>
      <c r="D582" s="390"/>
      <c r="E582" s="366"/>
      <c r="F582" s="948"/>
      <c r="G582" s="391"/>
      <c r="H582" s="364"/>
      <c r="I582" s="902"/>
      <c r="J582" s="959" t="str">
        <f t="shared" si="11"/>
        <v/>
      </c>
    </row>
    <row r="583" spans="1:10" s="108" customFormat="1" ht="33.75">
      <c r="A583" s="361">
        <v>69</v>
      </c>
      <c r="B583" s="362" t="s">
        <v>1703</v>
      </c>
      <c r="C583" s="364" t="s">
        <v>3694</v>
      </c>
      <c r="D583" s="390" t="s">
        <v>1570</v>
      </c>
      <c r="E583" s="366">
        <v>68</v>
      </c>
      <c r="F583" s="948"/>
      <c r="G583" s="391">
        <f>E583*F583</f>
        <v>0</v>
      </c>
      <c r="H583" s="364" t="s">
        <v>4393</v>
      </c>
      <c r="I583" s="902"/>
      <c r="J583" s="959" t="str">
        <f t="shared" si="11"/>
        <v>CHYBNÁ CENA</v>
      </c>
    </row>
    <row r="584" spans="1:10" s="108" customFormat="1" ht="12.75">
      <c r="A584" s="361"/>
      <c r="B584" s="362"/>
      <c r="C584" s="364"/>
      <c r="D584" s="390"/>
      <c r="E584" s="366"/>
      <c r="F584" s="948"/>
      <c r="G584" s="391"/>
      <c r="H584" s="364"/>
      <c r="I584" s="902"/>
      <c r="J584" s="959" t="str">
        <f t="shared" si="11"/>
        <v/>
      </c>
    </row>
    <row r="585" spans="1:10" s="108" customFormat="1" ht="22.5">
      <c r="A585" s="361">
        <v>70</v>
      </c>
      <c r="B585" s="362" t="s">
        <v>1704</v>
      </c>
      <c r="C585" s="364" t="s">
        <v>3695</v>
      </c>
      <c r="D585" s="390" t="s">
        <v>1570</v>
      </c>
      <c r="E585" s="366">
        <v>8</v>
      </c>
      <c r="F585" s="948"/>
      <c r="G585" s="391">
        <f>E585*F585</f>
        <v>0</v>
      </c>
      <c r="H585" s="364" t="s">
        <v>4393</v>
      </c>
      <c r="I585" s="902"/>
      <c r="J585" s="959" t="str">
        <f t="shared" si="11"/>
        <v>CHYBNÁ CENA</v>
      </c>
    </row>
    <row r="586" spans="1:10" s="108" customFormat="1" ht="12.75">
      <c r="A586" s="361"/>
      <c r="B586" s="362"/>
      <c r="C586" s="364"/>
      <c r="D586" s="390"/>
      <c r="E586" s="366"/>
      <c r="F586" s="948"/>
      <c r="G586" s="391"/>
      <c r="H586" s="364"/>
      <c r="I586" s="902"/>
      <c r="J586" s="959" t="str">
        <f t="shared" si="11"/>
        <v/>
      </c>
    </row>
    <row r="587" spans="1:10" s="108" customFormat="1" ht="22.5">
      <c r="A587" s="361">
        <v>71</v>
      </c>
      <c r="B587" s="362" t="s">
        <v>1705</v>
      </c>
      <c r="C587" s="364" t="s">
        <v>2171</v>
      </c>
      <c r="D587" s="390" t="s">
        <v>1570</v>
      </c>
      <c r="E587" s="366">
        <v>7</v>
      </c>
      <c r="F587" s="948"/>
      <c r="G587" s="391">
        <f>E587*F587</f>
        <v>0</v>
      </c>
      <c r="H587" s="364" t="s">
        <v>4393</v>
      </c>
      <c r="I587" s="902"/>
      <c r="J587" s="959" t="str">
        <f aca="true" t="shared" si="12" ref="J587:J650">IF((ISBLANK(D587)),"",IF(G587&lt;=0,"CHYBNÁ CENA",""))</f>
        <v>CHYBNÁ CENA</v>
      </c>
    </row>
    <row r="588" spans="1:10" s="108" customFormat="1" ht="12.75">
      <c r="A588" s="361"/>
      <c r="B588" s="362"/>
      <c r="C588" s="364"/>
      <c r="D588" s="390"/>
      <c r="E588" s="366"/>
      <c r="F588" s="948"/>
      <c r="G588" s="391"/>
      <c r="H588" s="364"/>
      <c r="I588" s="902"/>
      <c r="J588" s="959" t="str">
        <f t="shared" si="12"/>
        <v/>
      </c>
    </row>
    <row r="589" spans="1:10" s="108" customFormat="1" ht="33.75">
      <c r="A589" s="361">
        <v>72</v>
      </c>
      <c r="B589" s="362" t="s">
        <v>1706</v>
      </c>
      <c r="C589" s="364" t="s">
        <v>3109</v>
      </c>
      <c r="D589" s="390" t="s">
        <v>1570</v>
      </c>
      <c r="E589" s="366">
        <v>1</v>
      </c>
      <c r="F589" s="948"/>
      <c r="G589" s="391">
        <f>E589*F589</f>
        <v>0</v>
      </c>
      <c r="H589" s="364" t="s">
        <v>4393</v>
      </c>
      <c r="I589" s="902"/>
      <c r="J589" s="959" t="str">
        <f t="shared" si="12"/>
        <v>CHYBNÁ CENA</v>
      </c>
    </row>
    <row r="590" spans="1:10" s="108" customFormat="1" ht="12.75">
      <c r="A590" s="361"/>
      <c r="B590" s="362"/>
      <c r="C590" s="364"/>
      <c r="D590" s="390"/>
      <c r="E590" s="366"/>
      <c r="F590" s="948"/>
      <c r="G590" s="391"/>
      <c r="H590" s="364"/>
      <c r="I590" s="902"/>
      <c r="J590" s="959" t="str">
        <f t="shared" si="12"/>
        <v/>
      </c>
    </row>
    <row r="591" spans="1:10" s="108" customFormat="1" ht="22.5">
      <c r="A591" s="361">
        <v>73</v>
      </c>
      <c r="B591" s="362" t="s">
        <v>4732</v>
      </c>
      <c r="C591" s="364" t="s">
        <v>3130</v>
      </c>
      <c r="D591" s="390" t="s">
        <v>1570</v>
      </c>
      <c r="E591" s="366">
        <v>4</v>
      </c>
      <c r="F591" s="948"/>
      <c r="G591" s="391">
        <f>E591*F591</f>
        <v>0</v>
      </c>
      <c r="H591" s="364" t="s">
        <v>4393</v>
      </c>
      <c r="I591" s="902"/>
      <c r="J591" s="959" t="str">
        <f t="shared" si="12"/>
        <v>CHYBNÁ CENA</v>
      </c>
    </row>
    <row r="592" spans="1:10" s="108" customFormat="1" ht="12.75">
      <c r="A592" s="361"/>
      <c r="B592" s="362"/>
      <c r="C592" s="364"/>
      <c r="D592" s="390"/>
      <c r="E592" s="366"/>
      <c r="F592" s="948"/>
      <c r="G592" s="391"/>
      <c r="H592" s="364"/>
      <c r="I592" s="902"/>
      <c r="J592" s="959" t="str">
        <f t="shared" si="12"/>
        <v/>
      </c>
    </row>
    <row r="593" spans="1:10" s="108" customFormat="1" ht="22.5">
      <c r="A593" s="361">
        <v>74</v>
      </c>
      <c r="B593" s="362" t="s">
        <v>4733</v>
      </c>
      <c r="C593" s="364" t="s">
        <v>1423</v>
      </c>
      <c r="D593" s="390" t="s">
        <v>1570</v>
      </c>
      <c r="E593" s="366">
        <v>49</v>
      </c>
      <c r="F593" s="948"/>
      <c r="G593" s="391">
        <f>E593*F593</f>
        <v>0</v>
      </c>
      <c r="H593" s="364" t="s">
        <v>4393</v>
      </c>
      <c r="I593" s="902"/>
      <c r="J593" s="959" t="str">
        <f t="shared" si="12"/>
        <v>CHYBNÁ CENA</v>
      </c>
    </row>
    <row r="594" spans="1:10" s="108" customFormat="1" ht="12.75">
      <c r="A594" s="361"/>
      <c r="B594" s="362"/>
      <c r="C594" s="364"/>
      <c r="D594" s="390"/>
      <c r="E594" s="366"/>
      <c r="F594" s="948"/>
      <c r="G594" s="391"/>
      <c r="H594" s="364"/>
      <c r="I594" s="902"/>
      <c r="J594" s="959" t="str">
        <f t="shared" si="12"/>
        <v/>
      </c>
    </row>
    <row r="595" spans="1:10" s="108" customFormat="1" ht="22.5">
      <c r="A595" s="361">
        <v>75</v>
      </c>
      <c r="B595" s="362" t="s">
        <v>4734</v>
      </c>
      <c r="C595" s="364" t="s">
        <v>1424</v>
      </c>
      <c r="D595" s="390" t="s">
        <v>1570</v>
      </c>
      <c r="E595" s="366">
        <v>16</v>
      </c>
      <c r="F595" s="948"/>
      <c r="G595" s="391">
        <f>E595*F595</f>
        <v>0</v>
      </c>
      <c r="H595" s="364" t="s">
        <v>4393</v>
      </c>
      <c r="I595" s="902"/>
      <c r="J595" s="959" t="str">
        <f t="shared" si="12"/>
        <v>CHYBNÁ CENA</v>
      </c>
    </row>
    <row r="596" spans="1:10" s="108" customFormat="1" ht="12.75">
      <c r="A596" s="361"/>
      <c r="B596" s="362"/>
      <c r="C596" s="364"/>
      <c r="D596" s="390"/>
      <c r="E596" s="366"/>
      <c r="F596" s="948"/>
      <c r="G596" s="391"/>
      <c r="H596" s="364"/>
      <c r="I596" s="902"/>
      <c r="J596" s="959" t="str">
        <f t="shared" si="12"/>
        <v/>
      </c>
    </row>
    <row r="597" spans="1:10" s="108" customFormat="1" ht="12.75">
      <c r="A597" s="361">
        <v>76</v>
      </c>
      <c r="B597" s="362" t="s">
        <v>1421</v>
      </c>
      <c r="C597" s="364" t="s">
        <v>1422</v>
      </c>
      <c r="D597" s="390" t="s">
        <v>1570</v>
      </c>
      <c r="E597" s="366">
        <v>61</v>
      </c>
      <c r="F597" s="948"/>
      <c r="G597" s="391">
        <f>E597*F597</f>
        <v>0</v>
      </c>
      <c r="H597" s="364" t="s">
        <v>4393</v>
      </c>
      <c r="I597" s="902"/>
      <c r="J597" s="959" t="str">
        <f t="shared" si="12"/>
        <v>CHYBNÁ CENA</v>
      </c>
    </row>
    <row r="598" spans="1:10" s="108" customFormat="1" ht="12.75">
      <c r="A598" s="361"/>
      <c r="B598" s="362"/>
      <c r="C598" s="364"/>
      <c r="D598" s="390"/>
      <c r="E598" s="366"/>
      <c r="F598" s="948"/>
      <c r="G598" s="391"/>
      <c r="H598" s="364"/>
      <c r="I598" s="902"/>
      <c r="J598" s="959" t="str">
        <f t="shared" si="12"/>
        <v/>
      </c>
    </row>
    <row r="599" spans="1:10" s="108" customFormat="1" ht="22.5">
      <c r="A599" s="361">
        <v>77</v>
      </c>
      <c r="B599" s="362" t="s">
        <v>1707</v>
      </c>
      <c r="C599" s="364" t="s">
        <v>3131</v>
      </c>
      <c r="D599" s="390" t="s">
        <v>1570</v>
      </c>
      <c r="E599" s="366">
        <v>8</v>
      </c>
      <c r="F599" s="948"/>
      <c r="G599" s="391">
        <f>E599*F599</f>
        <v>0</v>
      </c>
      <c r="H599" s="364" t="s">
        <v>4393</v>
      </c>
      <c r="I599" s="902"/>
      <c r="J599" s="959" t="str">
        <f t="shared" si="12"/>
        <v>CHYBNÁ CENA</v>
      </c>
    </row>
    <row r="600" spans="1:10" s="108" customFormat="1" ht="12.75">
      <c r="A600" s="361"/>
      <c r="B600" s="362"/>
      <c r="C600" s="364"/>
      <c r="D600" s="390"/>
      <c r="E600" s="366"/>
      <c r="F600" s="948"/>
      <c r="G600" s="391"/>
      <c r="H600" s="364"/>
      <c r="I600" s="902"/>
      <c r="J600" s="959" t="str">
        <f t="shared" si="12"/>
        <v/>
      </c>
    </row>
    <row r="601" spans="1:10" s="108" customFormat="1" ht="49.5" customHeight="1">
      <c r="A601" s="361">
        <v>78</v>
      </c>
      <c r="B601" s="362" t="s">
        <v>1708</v>
      </c>
      <c r="C601" s="364" t="s">
        <v>4520</v>
      </c>
      <c r="D601" s="390" t="s">
        <v>1570</v>
      </c>
      <c r="E601" s="366">
        <v>1</v>
      </c>
      <c r="F601" s="948"/>
      <c r="G601" s="391">
        <f aca="true" t="shared" si="13" ref="G601:G633">E601*F601</f>
        <v>0</v>
      </c>
      <c r="H601" s="364" t="s">
        <v>4393</v>
      </c>
      <c r="I601" s="902"/>
      <c r="J601" s="959" t="str">
        <f t="shared" si="12"/>
        <v>CHYBNÁ CENA</v>
      </c>
    </row>
    <row r="602" spans="1:10" s="108" customFormat="1" ht="12.75">
      <c r="A602" s="361"/>
      <c r="B602" s="362"/>
      <c r="C602" s="364"/>
      <c r="D602" s="390"/>
      <c r="E602" s="366"/>
      <c r="F602" s="948"/>
      <c r="G602" s="391"/>
      <c r="H602" s="364"/>
      <c r="I602" s="902"/>
      <c r="J602" s="959" t="str">
        <f t="shared" si="12"/>
        <v/>
      </c>
    </row>
    <row r="603" spans="1:10" s="108" customFormat="1" ht="22.5">
      <c r="A603" s="361">
        <v>79</v>
      </c>
      <c r="B603" s="362" t="s">
        <v>1709</v>
      </c>
      <c r="C603" s="364" t="s">
        <v>4735</v>
      </c>
      <c r="D603" s="390" t="s">
        <v>1570</v>
      </c>
      <c r="E603" s="366">
        <v>2</v>
      </c>
      <c r="F603" s="948"/>
      <c r="G603" s="391">
        <f t="shared" si="13"/>
        <v>0</v>
      </c>
      <c r="H603" s="364" t="s">
        <v>4393</v>
      </c>
      <c r="I603" s="902"/>
      <c r="J603" s="959" t="str">
        <f t="shared" si="12"/>
        <v>CHYBNÁ CENA</v>
      </c>
    </row>
    <row r="604" spans="1:10" s="108" customFormat="1" ht="12.75">
      <c r="A604" s="361"/>
      <c r="B604" s="362"/>
      <c r="C604" s="364"/>
      <c r="D604" s="390"/>
      <c r="E604" s="366"/>
      <c r="F604" s="948"/>
      <c r="G604" s="391"/>
      <c r="H604" s="364"/>
      <c r="I604" s="902"/>
      <c r="J604" s="959" t="str">
        <f t="shared" si="12"/>
        <v/>
      </c>
    </row>
    <row r="605" spans="1:10" s="108" customFormat="1" ht="22.5">
      <c r="A605" s="361">
        <v>80</v>
      </c>
      <c r="B605" s="362" t="s">
        <v>1710</v>
      </c>
      <c r="C605" s="364" t="s">
        <v>3132</v>
      </c>
      <c r="D605" s="390" t="s">
        <v>1570</v>
      </c>
      <c r="E605" s="366">
        <v>4</v>
      </c>
      <c r="F605" s="948"/>
      <c r="G605" s="391">
        <f t="shared" si="13"/>
        <v>0</v>
      </c>
      <c r="H605" s="364" t="s">
        <v>4393</v>
      </c>
      <c r="I605" s="902"/>
      <c r="J605" s="959" t="str">
        <f t="shared" si="12"/>
        <v>CHYBNÁ CENA</v>
      </c>
    </row>
    <row r="606" spans="1:10" s="108" customFormat="1" ht="12.75">
      <c r="A606" s="361"/>
      <c r="B606" s="362"/>
      <c r="C606" s="364"/>
      <c r="D606" s="390"/>
      <c r="E606" s="366"/>
      <c r="F606" s="948"/>
      <c r="G606" s="391"/>
      <c r="H606" s="364"/>
      <c r="I606" s="902"/>
      <c r="J606" s="959" t="str">
        <f t="shared" si="12"/>
        <v/>
      </c>
    </row>
    <row r="607" spans="1:10" s="108" customFormat="1" ht="42" customHeight="1">
      <c r="A607" s="361">
        <v>81</v>
      </c>
      <c r="B607" s="362" t="s">
        <v>1711</v>
      </c>
      <c r="C607" s="364" t="s">
        <v>3133</v>
      </c>
      <c r="D607" s="390" t="s">
        <v>3773</v>
      </c>
      <c r="E607" s="366">
        <f>1.57*3.85*2</f>
        <v>12.089</v>
      </c>
      <c r="F607" s="948"/>
      <c r="G607" s="391">
        <f t="shared" si="13"/>
        <v>0</v>
      </c>
      <c r="H607" s="364" t="s">
        <v>4393</v>
      </c>
      <c r="I607" s="902"/>
      <c r="J607" s="959" t="str">
        <f t="shared" si="12"/>
        <v>CHYBNÁ CENA</v>
      </c>
    </row>
    <row r="608" spans="1:10" s="108" customFormat="1" ht="12.75">
      <c r="A608" s="361"/>
      <c r="B608" s="362"/>
      <c r="C608" s="364"/>
      <c r="D608" s="390"/>
      <c r="E608" s="366"/>
      <c r="F608" s="948"/>
      <c r="G608" s="391"/>
      <c r="H608" s="364"/>
      <c r="I608" s="902"/>
      <c r="J608" s="959" t="str">
        <f t="shared" si="12"/>
        <v/>
      </c>
    </row>
    <row r="609" spans="1:10" s="108" customFormat="1" ht="28.5" customHeight="1">
      <c r="A609" s="361">
        <v>82</v>
      </c>
      <c r="B609" s="362" t="s">
        <v>1426</v>
      </c>
      <c r="C609" s="364" t="s">
        <v>4518</v>
      </c>
      <c r="D609" s="390" t="s">
        <v>1570</v>
      </c>
      <c r="E609" s="366">
        <v>8</v>
      </c>
      <c r="F609" s="948"/>
      <c r="G609" s="391">
        <f t="shared" si="13"/>
        <v>0</v>
      </c>
      <c r="H609" s="364" t="s">
        <v>4393</v>
      </c>
      <c r="I609" s="902"/>
      <c r="J609" s="959" t="str">
        <f t="shared" si="12"/>
        <v>CHYBNÁ CENA</v>
      </c>
    </row>
    <row r="610" spans="1:10" s="108" customFormat="1" ht="12.75">
      <c r="A610" s="361"/>
      <c r="B610" s="362"/>
      <c r="C610" s="364"/>
      <c r="D610" s="390"/>
      <c r="E610" s="366"/>
      <c r="F610" s="948"/>
      <c r="G610" s="391"/>
      <c r="H610" s="364"/>
      <c r="I610" s="902"/>
      <c r="J610" s="959" t="str">
        <f t="shared" si="12"/>
        <v/>
      </c>
    </row>
    <row r="611" spans="1:10" s="108" customFormat="1" ht="48" customHeight="1">
      <c r="A611" s="361">
        <v>83</v>
      </c>
      <c r="B611" s="362" t="s">
        <v>1425</v>
      </c>
      <c r="C611" s="364" t="s">
        <v>1427</v>
      </c>
      <c r="D611" s="390" t="s">
        <v>1570</v>
      </c>
      <c r="E611" s="366">
        <v>1</v>
      </c>
      <c r="F611" s="948"/>
      <c r="G611" s="391">
        <f>E611*F611</f>
        <v>0</v>
      </c>
      <c r="H611" s="364" t="s">
        <v>4393</v>
      </c>
      <c r="I611" s="902"/>
      <c r="J611" s="959" t="str">
        <f t="shared" si="12"/>
        <v>CHYBNÁ CENA</v>
      </c>
    </row>
    <row r="612" spans="1:10" s="108" customFormat="1" ht="12.75">
      <c r="A612" s="361"/>
      <c r="B612" s="362"/>
      <c r="C612" s="364"/>
      <c r="D612" s="390"/>
      <c r="E612" s="366"/>
      <c r="F612" s="948"/>
      <c r="G612" s="391"/>
      <c r="H612" s="364"/>
      <c r="I612" s="902"/>
      <c r="J612" s="959" t="str">
        <f t="shared" si="12"/>
        <v/>
      </c>
    </row>
    <row r="613" spans="1:10" s="108" customFormat="1" ht="12.75">
      <c r="A613" s="361">
        <v>84</v>
      </c>
      <c r="B613" s="362" t="s">
        <v>1712</v>
      </c>
      <c r="C613" s="364" t="s">
        <v>1732</v>
      </c>
      <c r="D613" s="390" t="s">
        <v>1570</v>
      </c>
      <c r="E613" s="366">
        <v>6</v>
      </c>
      <c r="F613" s="948"/>
      <c r="G613" s="391">
        <f t="shared" si="13"/>
        <v>0</v>
      </c>
      <c r="H613" s="364"/>
      <c r="I613" s="902"/>
      <c r="J613" s="959" t="str">
        <f t="shared" si="12"/>
        <v>CHYBNÁ CENA</v>
      </c>
    </row>
    <row r="614" spans="1:10" s="108" customFormat="1" ht="12.75">
      <c r="A614" s="361"/>
      <c r="B614" s="362"/>
      <c r="C614" s="364"/>
      <c r="D614" s="390"/>
      <c r="E614" s="366"/>
      <c r="F614" s="948"/>
      <c r="G614" s="391"/>
      <c r="H614" s="364"/>
      <c r="I614" s="902"/>
      <c r="J614" s="959" t="str">
        <f t="shared" si="12"/>
        <v/>
      </c>
    </row>
    <row r="615" spans="1:10" s="108" customFormat="1" ht="22.5">
      <c r="A615" s="361">
        <v>85</v>
      </c>
      <c r="B615" s="362" t="s">
        <v>1733</v>
      </c>
      <c r="C615" s="364" t="s">
        <v>2629</v>
      </c>
      <c r="D615" s="390" t="s">
        <v>1824</v>
      </c>
      <c r="E615" s="366">
        <v>1</v>
      </c>
      <c r="F615" s="948"/>
      <c r="G615" s="391">
        <f t="shared" si="13"/>
        <v>0</v>
      </c>
      <c r="H615" s="364"/>
      <c r="I615" s="902" t="s">
        <v>3763</v>
      </c>
      <c r="J615" s="959" t="str">
        <f t="shared" si="12"/>
        <v>CHYBNÁ CENA</v>
      </c>
    </row>
    <row r="616" spans="1:10" s="108" customFormat="1" ht="12.75">
      <c r="A616" s="361"/>
      <c r="B616" s="362"/>
      <c r="C616" s="364"/>
      <c r="D616" s="390"/>
      <c r="E616" s="366"/>
      <c r="F616" s="948"/>
      <c r="G616" s="391"/>
      <c r="H616" s="364"/>
      <c r="I616" s="902"/>
      <c r="J616" s="959" t="str">
        <f t="shared" si="12"/>
        <v/>
      </c>
    </row>
    <row r="617" spans="1:10" s="108" customFormat="1" ht="22.5">
      <c r="A617" s="361">
        <v>86</v>
      </c>
      <c r="B617" s="362" t="s">
        <v>1733</v>
      </c>
      <c r="C617" s="364" t="s">
        <v>1713</v>
      </c>
      <c r="D617" s="390" t="s">
        <v>3767</v>
      </c>
      <c r="E617" s="366">
        <v>3.42</v>
      </c>
      <c r="F617" s="948"/>
      <c r="G617" s="391">
        <f t="shared" si="13"/>
        <v>0</v>
      </c>
      <c r="H617" s="364"/>
      <c r="I617" s="364" t="s">
        <v>1714</v>
      </c>
      <c r="J617" s="959" t="str">
        <f t="shared" si="12"/>
        <v>CHYBNÁ CENA</v>
      </c>
    </row>
    <row r="618" spans="1:10" s="108" customFormat="1" ht="12.75">
      <c r="A618" s="361"/>
      <c r="B618" s="362"/>
      <c r="C618" s="364"/>
      <c r="D618" s="390"/>
      <c r="E618" s="366"/>
      <c r="F618" s="948"/>
      <c r="G618" s="391"/>
      <c r="H618" s="364"/>
      <c r="I618" s="902"/>
      <c r="J618" s="959" t="str">
        <f t="shared" si="12"/>
        <v/>
      </c>
    </row>
    <row r="619" spans="1:10" s="108" customFormat="1" ht="12.75">
      <c r="A619" s="1232">
        <v>87</v>
      </c>
      <c r="B619" s="1233" t="s">
        <v>2624</v>
      </c>
      <c r="C619" s="1234" t="s">
        <v>4858</v>
      </c>
      <c r="D619" s="1235" t="s">
        <v>3773</v>
      </c>
      <c r="E619" s="1236">
        <v>430</v>
      </c>
      <c r="F619" s="1237"/>
      <c r="G619" s="1244">
        <f t="shared" si="13"/>
        <v>0</v>
      </c>
      <c r="H619" s="1234"/>
      <c r="I619" s="1239"/>
      <c r="J619" s="959" t="str">
        <f t="shared" si="12"/>
        <v>CHYBNÁ CENA</v>
      </c>
    </row>
    <row r="620" spans="1:10" s="108" customFormat="1" ht="12.75">
      <c r="A620" s="361"/>
      <c r="B620" s="362"/>
      <c r="C620" s="364"/>
      <c r="D620" s="390"/>
      <c r="E620" s="366"/>
      <c r="F620" s="948"/>
      <c r="G620" s="391"/>
      <c r="H620" s="364"/>
      <c r="I620" s="902"/>
      <c r="J620" s="959" t="str">
        <f t="shared" si="12"/>
        <v/>
      </c>
    </row>
    <row r="621" spans="1:10" s="108" customFormat="1" ht="33.75">
      <c r="A621" s="361">
        <v>88</v>
      </c>
      <c r="B621" s="362" t="s">
        <v>1529</v>
      </c>
      <c r="C621" s="364" t="s">
        <v>1530</v>
      </c>
      <c r="D621" s="390" t="s">
        <v>2637</v>
      </c>
      <c r="E621" s="366">
        <v>110</v>
      </c>
      <c r="F621" s="948"/>
      <c r="G621" s="391">
        <f t="shared" si="13"/>
        <v>0</v>
      </c>
      <c r="H621" s="364" t="s">
        <v>2329</v>
      </c>
      <c r="I621" s="902"/>
      <c r="J621" s="959" t="str">
        <f t="shared" si="12"/>
        <v>CHYBNÁ CENA</v>
      </c>
    </row>
    <row r="622" spans="1:10" s="108" customFormat="1" ht="12.75">
      <c r="A622" s="361"/>
      <c r="B622" s="362" t="s">
        <v>3097</v>
      </c>
      <c r="C622" s="364" t="s">
        <v>3097</v>
      </c>
      <c r="D622" s="390"/>
      <c r="E622" s="366"/>
      <c r="F622" s="948"/>
      <c r="G622" s="391"/>
      <c r="H622" s="364"/>
      <c r="I622" s="902"/>
      <c r="J622" s="959" t="str">
        <f t="shared" si="12"/>
        <v/>
      </c>
    </row>
    <row r="623" spans="1:10" s="108" customFormat="1" ht="22.5">
      <c r="A623" s="361">
        <v>89</v>
      </c>
      <c r="B623" s="362" t="s">
        <v>1531</v>
      </c>
      <c r="C623" s="364" t="s">
        <v>1532</v>
      </c>
      <c r="D623" s="390" t="s">
        <v>2637</v>
      </c>
      <c r="E623" s="366">
        <v>30</v>
      </c>
      <c r="F623" s="948"/>
      <c r="G623" s="391">
        <f t="shared" si="13"/>
        <v>0</v>
      </c>
      <c r="H623" s="364" t="s">
        <v>2329</v>
      </c>
      <c r="I623" s="902"/>
      <c r="J623" s="959" t="str">
        <f t="shared" si="12"/>
        <v>CHYBNÁ CENA</v>
      </c>
    </row>
    <row r="624" spans="1:10" s="108" customFormat="1" ht="12.75">
      <c r="A624" s="361"/>
      <c r="B624" s="362" t="s">
        <v>3097</v>
      </c>
      <c r="C624" s="364" t="s">
        <v>3097</v>
      </c>
      <c r="D624" s="390"/>
      <c r="E624" s="366"/>
      <c r="F624" s="948"/>
      <c r="G624" s="391"/>
      <c r="H624" s="364"/>
      <c r="I624" s="902"/>
      <c r="J624" s="959" t="str">
        <f t="shared" si="12"/>
        <v/>
      </c>
    </row>
    <row r="625" spans="1:10" s="108" customFormat="1" ht="53.25" customHeight="1">
      <c r="A625" s="361">
        <v>90</v>
      </c>
      <c r="B625" s="362" t="s">
        <v>1533</v>
      </c>
      <c r="C625" s="364" t="s">
        <v>375</v>
      </c>
      <c r="D625" s="390" t="s">
        <v>2637</v>
      </c>
      <c r="E625" s="366">
        <v>48</v>
      </c>
      <c r="F625" s="948"/>
      <c r="G625" s="391">
        <f t="shared" si="13"/>
        <v>0</v>
      </c>
      <c r="H625" s="364" t="s">
        <v>2329</v>
      </c>
      <c r="I625" s="902"/>
      <c r="J625" s="959" t="str">
        <f t="shared" si="12"/>
        <v>CHYBNÁ CENA</v>
      </c>
    </row>
    <row r="626" spans="1:10" s="108" customFormat="1" ht="12.75">
      <c r="A626" s="361"/>
      <c r="B626" s="362" t="s">
        <v>3097</v>
      </c>
      <c r="C626" s="364" t="s">
        <v>3097</v>
      </c>
      <c r="D626" s="390"/>
      <c r="E626" s="366"/>
      <c r="F626" s="948"/>
      <c r="G626" s="391"/>
      <c r="H626" s="364"/>
      <c r="I626" s="902"/>
      <c r="J626" s="959" t="str">
        <f t="shared" si="12"/>
        <v/>
      </c>
    </row>
    <row r="627" spans="1:10" s="108" customFormat="1" ht="22.5">
      <c r="A627" s="361">
        <v>91</v>
      </c>
      <c r="B627" s="362" t="s">
        <v>376</v>
      </c>
      <c r="C627" s="364" t="s">
        <v>377</v>
      </c>
      <c r="D627" s="390" t="s">
        <v>2637</v>
      </c>
      <c r="E627" s="366">
        <v>32</v>
      </c>
      <c r="F627" s="948"/>
      <c r="G627" s="391">
        <f t="shared" si="13"/>
        <v>0</v>
      </c>
      <c r="H627" s="364" t="s">
        <v>2329</v>
      </c>
      <c r="I627" s="902"/>
      <c r="J627" s="959" t="str">
        <f t="shared" si="12"/>
        <v>CHYBNÁ CENA</v>
      </c>
    </row>
    <row r="628" spans="1:10" s="108" customFormat="1" ht="12.75">
      <c r="A628" s="361"/>
      <c r="B628" s="362"/>
      <c r="C628" s="364"/>
      <c r="D628" s="390"/>
      <c r="E628" s="366"/>
      <c r="F628" s="948"/>
      <c r="G628" s="391"/>
      <c r="H628" s="364"/>
      <c r="I628" s="902"/>
      <c r="J628" s="959" t="str">
        <f t="shared" si="12"/>
        <v/>
      </c>
    </row>
    <row r="629" spans="1:10" s="108" customFormat="1" ht="32.25" customHeight="1">
      <c r="A629" s="361">
        <v>92</v>
      </c>
      <c r="B629" s="362" t="s">
        <v>378</v>
      </c>
      <c r="C629" s="364" t="s">
        <v>379</v>
      </c>
      <c r="D629" s="390" t="s">
        <v>2637</v>
      </c>
      <c r="E629" s="366">
        <v>45</v>
      </c>
      <c r="F629" s="948"/>
      <c r="G629" s="391">
        <f t="shared" si="13"/>
        <v>0</v>
      </c>
      <c r="H629" s="364" t="s">
        <v>2329</v>
      </c>
      <c r="I629" s="902"/>
      <c r="J629" s="959" t="str">
        <f t="shared" si="12"/>
        <v>CHYBNÁ CENA</v>
      </c>
    </row>
    <row r="630" spans="1:10" s="108" customFormat="1" ht="12.75">
      <c r="A630" s="361"/>
      <c r="B630" s="362"/>
      <c r="C630" s="364"/>
      <c r="D630" s="390"/>
      <c r="E630" s="366"/>
      <c r="F630" s="948"/>
      <c r="G630" s="391"/>
      <c r="H630" s="364"/>
      <c r="I630" s="902"/>
      <c r="J630" s="959" t="str">
        <f t="shared" si="12"/>
        <v/>
      </c>
    </row>
    <row r="631" spans="1:10" s="108" customFormat="1" ht="45">
      <c r="A631" s="361">
        <v>93</v>
      </c>
      <c r="B631" s="362" t="s">
        <v>380</v>
      </c>
      <c r="C631" s="364" t="s">
        <v>381</v>
      </c>
      <c r="D631" s="390" t="s">
        <v>2637</v>
      </c>
      <c r="E631" s="366">
        <v>150</v>
      </c>
      <c r="F631" s="948"/>
      <c r="G631" s="391">
        <f t="shared" si="13"/>
        <v>0</v>
      </c>
      <c r="H631" s="364" t="s">
        <v>2329</v>
      </c>
      <c r="I631" s="902"/>
      <c r="J631" s="959" t="str">
        <f t="shared" si="12"/>
        <v>CHYBNÁ CENA</v>
      </c>
    </row>
    <row r="632" spans="1:10" s="108" customFormat="1" ht="12.75">
      <c r="A632" s="361"/>
      <c r="B632" s="362"/>
      <c r="C632" s="364"/>
      <c r="D632" s="390"/>
      <c r="E632" s="366"/>
      <c r="F632" s="948"/>
      <c r="G632" s="391"/>
      <c r="H632" s="364"/>
      <c r="I632" s="902"/>
      <c r="J632" s="959" t="str">
        <f t="shared" si="12"/>
        <v/>
      </c>
    </row>
    <row r="633" spans="1:10" s="108" customFormat="1" ht="22.5">
      <c r="A633" s="361">
        <v>94</v>
      </c>
      <c r="B633" s="362" t="s">
        <v>382</v>
      </c>
      <c r="C633" s="364" t="s">
        <v>383</v>
      </c>
      <c r="D633" s="390" t="s">
        <v>2637</v>
      </c>
      <c r="E633" s="366">
        <v>20</v>
      </c>
      <c r="F633" s="948"/>
      <c r="G633" s="391">
        <f t="shared" si="13"/>
        <v>0</v>
      </c>
      <c r="H633" s="364" t="s">
        <v>2329</v>
      </c>
      <c r="I633" s="902"/>
      <c r="J633" s="959" t="str">
        <f t="shared" si="12"/>
        <v>CHYBNÁ CENA</v>
      </c>
    </row>
    <row r="634" spans="1:10" s="108" customFormat="1" ht="12.75">
      <c r="A634" s="361"/>
      <c r="B634" s="362"/>
      <c r="C634" s="364"/>
      <c r="D634" s="390"/>
      <c r="E634" s="366"/>
      <c r="F634" s="948"/>
      <c r="G634" s="391"/>
      <c r="H634" s="364"/>
      <c r="I634" s="902"/>
      <c r="J634" s="959" t="str">
        <f t="shared" si="12"/>
        <v/>
      </c>
    </row>
    <row r="635" spans="1:10" s="108" customFormat="1" ht="12.75">
      <c r="A635" s="693" t="s">
        <v>1779</v>
      </c>
      <c r="B635" s="694" t="s">
        <v>3134</v>
      </c>
      <c r="C635" s="700" t="s">
        <v>3135</v>
      </c>
      <c r="D635" s="697"/>
      <c r="E635" s="698"/>
      <c r="F635" s="952"/>
      <c r="G635" s="696">
        <f>SUM(G636:G706)</f>
        <v>0</v>
      </c>
      <c r="H635" s="904"/>
      <c r="I635" s="906"/>
      <c r="J635" s="959" t="str">
        <f t="shared" si="12"/>
        <v/>
      </c>
    </row>
    <row r="636" spans="1:10" s="108" customFormat="1" ht="22.5">
      <c r="A636" s="361">
        <v>1</v>
      </c>
      <c r="B636" s="362" t="s">
        <v>2961</v>
      </c>
      <c r="C636" s="364" t="s">
        <v>3136</v>
      </c>
      <c r="D636" s="390" t="s">
        <v>3773</v>
      </c>
      <c r="E636" s="366">
        <v>0.876</v>
      </c>
      <c r="F636" s="948"/>
      <c r="G636" s="391">
        <f>E636*F636</f>
        <v>0</v>
      </c>
      <c r="H636" s="364" t="s">
        <v>3244</v>
      </c>
      <c r="I636" s="902"/>
      <c r="J636" s="959" t="str">
        <f t="shared" si="12"/>
        <v>CHYBNÁ CENA</v>
      </c>
    </row>
    <row r="637" spans="1:10" s="108" customFormat="1" ht="12.75">
      <c r="A637" s="361"/>
      <c r="B637" s="362"/>
      <c r="C637" s="364"/>
      <c r="D637" s="390"/>
      <c r="E637" s="366"/>
      <c r="F637" s="948"/>
      <c r="G637" s="391"/>
      <c r="H637" s="364"/>
      <c r="I637" s="902"/>
      <c r="J637" s="959" t="str">
        <f t="shared" si="12"/>
        <v/>
      </c>
    </row>
    <row r="638" spans="1:10" s="108" customFormat="1" ht="22.5">
      <c r="A638" s="361">
        <v>2</v>
      </c>
      <c r="B638" s="362" t="s">
        <v>2975</v>
      </c>
      <c r="C638" s="364" t="s">
        <v>3137</v>
      </c>
      <c r="D638" s="390" t="s">
        <v>3773</v>
      </c>
      <c r="E638" s="366">
        <v>22.9</v>
      </c>
      <c r="F638" s="948"/>
      <c r="G638" s="391">
        <f>E638*F638</f>
        <v>0</v>
      </c>
      <c r="H638" s="364" t="s">
        <v>3244</v>
      </c>
      <c r="I638" s="902"/>
      <c r="J638" s="959" t="str">
        <f t="shared" si="12"/>
        <v>CHYBNÁ CENA</v>
      </c>
    </row>
    <row r="639" spans="1:10" s="108" customFormat="1" ht="12.75">
      <c r="A639" s="361"/>
      <c r="B639" s="362"/>
      <c r="C639" s="364"/>
      <c r="D639" s="390"/>
      <c r="E639" s="366"/>
      <c r="F639" s="948"/>
      <c r="G639" s="391"/>
      <c r="H639" s="364"/>
      <c r="I639" s="902"/>
      <c r="J639" s="959" t="str">
        <f t="shared" si="12"/>
        <v/>
      </c>
    </row>
    <row r="640" spans="1:10" s="108" customFormat="1" ht="22.5">
      <c r="A640" s="361">
        <v>3</v>
      </c>
      <c r="B640" s="362" t="s">
        <v>2974</v>
      </c>
      <c r="C640" s="364" t="s">
        <v>3138</v>
      </c>
      <c r="D640" s="390" t="s">
        <v>3773</v>
      </c>
      <c r="E640" s="366">
        <v>0.876</v>
      </c>
      <c r="F640" s="948"/>
      <c r="G640" s="391">
        <f>E640*F640</f>
        <v>0</v>
      </c>
      <c r="H640" s="364" t="s">
        <v>3244</v>
      </c>
      <c r="I640" s="902"/>
      <c r="J640" s="959" t="str">
        <f t="shared" si="12"/>
        <v>CHYBNÁ CENA</v>
      </c>
    </row>
    <row r="641" spans="1:10" s="108" customFormat="1" ht="12.75">
      <c r="A641" s="361"/>
      <c r="B641" s="362"/>
      <c r="C641" s="364"/>
      <c r="D641" s="390"/>
      <c r="E641" s="366"/>
      <c r="F641" s="948"/>
      <c r="G641" s="391"/>
      <c r="H641" s="364"/>
      <c r="I641" s="902"/>
      <c r="J641" s="959" t="str">
        <f t="shared" si="12"/>
        <v/>
      </c>
    </row>
    <row r="642" spans="1:10" s="108" customFormat="1" ht="22.5">
      <c r="A642" s="361">
        <v>4</v>
      </c>
      <c r="B642" s="362" t="s">
        <v>2973</v>
      </c>
      <c r="C642" s="364" t="s">
        <v>3139</v>
      </c>
      <c r="D642" s="390" t="s">
        <v>3773</v>
      </c>
      <c r="E642" s="366">
        <v>473.56</v>
      </c>
      <c r="F642" s="948"/>
      <c r="G642" s="391">
        <f>E642*F642</f>
        <v>0</v>
      </c>
      <c r="H642" s="364" t="s">
        <v>3244</v>
      </c>
      <c r="I642" s="902"/>
      <c r="J642" s="959" t="str">
        <f t="shared" si="12"/>
        <v>CHYBNÁ CENA</v>
      </c>
    </row>
    <row r="643" spans="1:10" s="108" customFormat="1" ht="12.75">
      <c r="A643" s="361"/>
      <c r="B643" s="362"/>
      <c r="C643" s="364"/>
      <c r="D643" s="390"/>
      <c r="E643" s="366"/>
      <c r="F643" s="948"/>
      <c r="G643" s="391"/>
      <c r="H643" s="364"/>
      <c r="I643" s="902"/>
      <c r="J643" s="959" t="str">
        <f t="shared" si="12"/>
        <v/>
      </c>
    </row>
    <row r="644" spans="1:10" s="108" customFormat="1" ht="22.5">
      <c r="A644" s="361">
        <v>5</v>
      </c>
      <c r="B644" s="362" t="s">
        <v>891</v>
      </c>
      <c r="C644" s="364" t="s">
        <v>3140</v>
      </c>
      <c r="D644" s="390" t="s">
        <v>3767</v>
      </c>
      <c r="E644" s="366">
        <v>15.413</v>
      </c>
      <c r="F644" s="948"/>
      <c r="G644" s="391">
        <f>E644*F644</f>
        <v>0</v>
      </c>
      <c r="H644" s="364" t="s">
        <v>3244</v>
      </c>
      <c r="I644" s="902"/>
      <c r="J644" s="959" t="str">
        <f t="shared" si="12"/>
        <v>CHYBNÁ CENA</v>
      </c>
    </row>
    <row r="645" spans="1:10" s="108" customFormat="1" ht="12.75">
      <c r="A645" s="361"/>
      <c r="B645" s="369" t="s">
        <v>4530</v>
      </c>
      <c r="C645" s="364"/>
      <c r="D645" s="390"/>
      <c r="E645" s="366"/>
      <c r="F645" s="948"/>
      <c r="G645" s="391"/>
      <c r="H645" s="364"/>
      <c r="I645" s="902"/>
      <c r="J645" s="959" t="str">
        <f t="shared" si="12"/>
        <v/>
      </c>
    </row>
    <row r="646" spans="1:10" s="108" customFormat="1" ht="22.5">
      <c r="A646" s="361">
        <v>6</v>
      </c>
      <c r="B646" s="362" t="s">
        <v>892</v>
      </c>
      <c r="C646" s="364" t="s">
        <v>3141</v>
      </c>
      <c r="D646" s="390" t="s">
        <v>3773</v>
      </c>
      <c r="E646" s="366">
        <v>44.87</v>
      </c>
      <c r="F646" s="948"/>
      <c r="G646" s="391">
        <f>E646*F646</f>
        <v>0</v>
      </c>
      <c r="H646" s="364" t="s">
        <v>3244</v>
      </c>
      <c r="I646" s="902"/>
      <c r="J646" s="959" t="str">
        <f t="shared" si="12"/>
        <v>CHYBNÁ CENA</v>
      </c>
    </row>
    <row r="647" spans="1:10" s="108" customFormat="1" ht="12.75">
      <c r="A647" s="361"/>
      <c r="B647" s="369" t="s">
        <v>4530</v>
      </c>
      <c r="C647" s="364"/>
      <c r="D647" s="390"/>
      <c r="E647" s="366"/>
      <c r="F647" s="948"/>
      <c r="G647" s="391"/>
      <c r="H647" s="364"/>
      <c r="I647" s="902"/>
      <c r="J647" s="959" t="str">
        <f t="shared" si="12"/>
        <v/>
      </c>
    </row>
    <row r="648" spans="1:10" s="108" customFormat="1" ht="22.5">
      <c r="A648" s="361">
        <v>7</v>
      </c>
      <c r="B648" s="362" t="s">
        <v>893</v>
      </c>
      <c r="C648" s="364" t="s">
        <v>3142</v>
      </c>
      <c r="D648" s="390" t="s">
        <v>3767</v>
      </c>
      <c r="E648" s="366">
        <v>3.98</v>
      </c>
      <c r="F648" s="948"/>
      <c r="G648" s="391">
        <f>E648*F648</f>
        <v>0</v>
      </c>
      <c r="H648" s="364" t="s">
        <v>3244</v>
      </c>
      <c r="I648" s="902"/>
      <c r="J648" s="959" t="str">
        <f t="shared" si="12"/>
        <v>CHYBNÁ CENA</v>
      </c>
    </row>
    <row r="649" spans="1:10" s="108" customFormat="1" ht="12.75">
      <c r="A649" s="361"/>
      <c r="B649" s="369" t="s">
        <v>4530</v>
      </c>
      <c r="C649" s="364"/>
      <c r="D649" s="390"/>
      <c r="E649" s="366"/>
      <c r="F649" s="948"/>
      <c r="G649" s="391"/>
      <c r="H649" s="364"/>
      <c r="I649" s="902"/>
      <c r="J649" s="959" t="str">
        <f t="shared" si="12"/>
        <v/>
      </c>
    </row>
    <row r="650" spans="1:10" s="108" customFormat="1" ht="22.5">
      <c r="A650" s="361">
        <v>8</v>
      </c>
      <c r="B650" s="362" t="s">
        <v>894</v>
      </c>
      <c r="C650" s="364" t="s">
        <v>3143</v>
      </c>
      <c r="D650" s="390" t="s">
        <v>3767</v>
      </c>
      <c r="E650" s="366">
        <v>0.025</v>
      </c>
      <c r="F650" s="948"/>
      <c r="G650" s="391">
        <f>E650*F650</f>
        <v>0</v>
      </c>
      <c r="H650" s="364" t="s">
        <v>3244</v>
      </c>
      <c r="I650" s="902"/>
      <c r="J650" s="959" t="str">
        <f t="shared" si="12"/>
        <v>CHYBNÁ CENA</v>
      </c>
    </row>
    <row r="651" spans="1:10" s="108" customFormat="1" ht="12.75">
      <c r="A651" s="361"/>
      <c r="B651" s="369" t="s">
        <v>4530</v>
      </c>
      <c r="C651" s="364"/>
      <c r="D651" s="390"/>
      <c r="E651" s="366"/>
      <c r="F651" s="948"/>
      <c r="G651" s="391"/>
      <c r="H651" s="364"/>
      <c r="I651" s="902"/>
      <c r="J651" s="959" t="str">
        <f aca="true" t="shared" si="14" ref="J651:J714">IF((ISBLANK(D651)),"",IF(G651&lt;=0,"CHYBNÁ CENA",""))</f>
        <v/>
      </c>
    </row>
    <row r="652" spans="1:10" s="108" customFormat="1" ht="22.5">
      <c r="A652" s="361">
        <v>9</v>
      </c>
      <c r="B652" s="362" t="s">
        <v>895</v>
      </c>
      <c r="C652" s="364" t="s">
        <v>3144</v>
      </c>
      <c r="D652" s="390" t="s">
        <v>3767</v>
      </c>
      <c r="E652" s="366">
        <v>2.183</v>
      </c>
      <c r="F652" s="948"/>
      <c r="G652" s="391">
        <f>E652*F652</f>
        <v>0</v>
      </c>
      <c r="H652" s="364" t="s">
        <v>3244</v>
      </c>
      <c r="I652" s="902"/>
      <c r="J652" s="959" t="str">
        <f t="shared" si="14"/>
        <v>CHYBNÁ CENA</v>
      </c>
    </row>
    <row r="653" spans="1:10" s="108" customFormat="1" ht="12.75">
      <c r="A653" s="361"/>
      <c r="B653" s="369" t="s">
        <v>4530</v>
      </c>
      <c r="C653" s="364"/>
      <c r="D653" s="390"/>
      <c r="E653" s="366"/>
      <c r="F653" s="948"/>
      <c r="G653" s="391"/>
      <c r="H653" s="364"/>
      <c r="I653" s="902"/>
      <c r="J653" s="959" t="str">
        <f t="shared" si="14"/>
        <v/>
      </c>
    </row>
    <row r="654" spans="1:10" s="108" customFormat="1" ht="22.5">
      <c r="A654" s="361">
        <v>10</v>
      </c>
      <c r="B654" s="362" t="s">
        <v>896</v>
      </c>
      <c r="C654" s="364" t="s">
        <v>3197</v>
      </c>
      <c r="D654" s="390" t="s">
        <v>3767</v>
      </c>
      <c r="E654" s="366">
        <v>12.63</v>
      </c>
      <c r="F654" s="948"/>
      <c r="G654" s="391">
        <f>E654*F654</f>
        <v>0</v>
      </c>
      <c r="H654" s="364" t="s">
        <v>3244</v>
      </c>
      <c r="I654" s="902"/>
      <c r="J654" s="959" t="str">
        <f t="shared" si="14"/>
        <v>CHYBNÁ CENA</v>
      </c>
    </row>
    <row r="655" spans="1:10" s="108" customFormat="1" ht="12.75">
      <c r="A655" s="361"/>
      <c r="B655" s="369" t="s">
        <v>4530</v>
      </c>
      <c r="C655" s="364"/>
      <c r="D655" s="390"/>
      <c r="E655" s="366"/>
      <c r="F655" s="948"/>
      <c r="G655" s="391"/>
      <c r="H655" s="364"/>
      <c r="I655" s="902"/>
      <c r="J655" s="959" t="str">
        <f t="shared" si="14"/>
        <v/>
      </c>
    </row>
    <row r="656" spans="1:10" s="108" customFormat="1" ht="22.5">
      <c r="A656" s="361">
        <v>11</v>
      </c>
      <c r="B656" s="362" t="s">
        <v>897</v>
      </c>
      <c r="C656" s="364" t="s">
        <v>3198</v>
      </c>
      <c r="D656" s="390" t="s">
        <v>3767</v>
      </c>
      <c r="E656" s="366">
        <v>0.072</v>
      </c>
      <c r="F656" s="948"/>
      <c r="G656" s="391">
        <f>E656*F656</f>
        <v>0</v>
      </c>
      <c r="H656" s="364" t="s">
        <v>3244</v>
      </c>
      <c r="I656" s="902"/>
      <c r="J656" s="959" t="str">
        <f t="shared" si="14"/>
        <v>CHYBNÁ CENA</v>
      </c>
    </row>
    <row r="657" spans="1:10" s="108" customFormat="1" ht="12.75">
      <c r="A657" s="361"/>
      <c r="B657" s="369" t="s">
        <v>4530</v>
      </c>
      <c r="C657" s="364"/>
      <c r="D657" s="390"/>
      <c r="E657" s="366"/>
      <c r="F657" s="948"/>
      <c r="G657" s="391"/>
      <c r="H657" s="364"/>
      <c r="I657" s="902"/>
      <c r="J657" s="959" t="str">
        <f t="shared" si="14"/>
        <v/>
      </c>
    </row>
    <row r="658" spans="1:10" s="108" customFormat="1" ht="22.5">
      <c r="A658" s="361">
        <v>12</v>
      </c>
      <c r="B658" s="362" t="s">
        <v>898</v>
      </c>
      <c r="C658" s="364" t="s">
        <v>3199</v>
      </c>
      <c r="D658" s="390" t="s">
        <v>3773</v>
      </c>
      <c r="E658" s="366">
        <v>143.66</v>
      </c>
      <c r="F658" s="948"/>
      <c r="G658" s="391">
        <f>E658*F658</f>
        <v>0</v>
      </c>
      <c r="H658" s="364" t="s">
        <v>3244</v>
      </c>
      <c r="I658" s="902"/>
      <c r="J658" s="959" t="str">
        <f t="shared" si="14"/>
        <v>CHYBNÁ CENA</v>
      </c>
    </row>
    <row r="659" spans="1:10" s="108" customFormat="1" ht="12.75">
      <c r="A659" s="361"/>
      <c r="B659" s="369" t="s">
        <v>4530</v>
      </c>
      <c r="C659" s="364"/>
      <c r="D659" s="390"/>
      <c r="E659" s="366"/>
      <c r="F659" s="948"/>
      <c r="G659" s="391"/>
      <c r="H659" s="364"/>
      <c r="I659" s="902"/>
      <c r="J659" s="959" t="str">
        <f t="shared" si="14"/>
        <v/>
      </c>
    </row>
    <row r="660" spans="1:10" s="108" customFormat="1" ht="22.5">
      <c r="A660" s="361">
        <v>13</v>
      </c>
      <c r="B660" s="362" t="s">
        <v>2962</v>
      </c>
      <c r="C660" s="364" t="s">
        <v>3200</v>
      </c>
      <c r="D660" s="390" t="s">
        <v>3773</v>
      </c>
      <c r="E660" s="366">
        <v>143.66</v>
      </c>
      <c r="F660" s="948"/>
      <c r="G660" s="391">
        <f>E660*F660</f>
        <v>0</v>
      </c>
      <c r="H660" s="364" t="s">
        <v>3244</v>
      </c>
      <c r="I660" s="902"/>
      <c r="J660" s="959" t="str">
        <f t="shared" si="14"/>
        <v>CHYBNÁ CENA</v>
      </c>
    </row>
    <row r="661" spans="1:10" s="108" customFormat="1" ht="12.75">
      <c r="A661" s="361"/>
      <c r="B661" s="362"/>
      <c r="C661" s="364"/>
      <c r="D661" s="390"/>
      <c r="E661" s="366"/>
      <c r="F661" s="948"/>
      <c r="G661" s="391"/>
      <c r="H661" s="364"/>
      <c r="I661" s="902"/>
      <c r="J661" s="959" t="str">
        <f t="shared" si="14"/>
        <v/>
      </c>
    </row>
    <row r="662" spans="1:10" s="108" customFormat="1" ht="22.5">
      <c r="A662" s="361">
        <v>14</v>
      </c>
      <c r="B662" s="362" t="s">
        <v>899</v>
      </c>
      <c r="C662" s="364" t="s">
        <v>3201</v>
      </c>
      <c r="D662" s="390" t="s">
        <v>3773</v>
      </c>
      <c r="E662" s="366">
        <v>16.61</v>
      </c>
      <c r="F662" s="948"/>
      <c r="G662" s="391">
        <f>E662*F662</f>
        <v>0</v>
      </c>
      <c r="H662" s="364" t="s">
        <v>3244</v>
      </c>
      <c r="I662" s="902"/>
      <c r="J662" s="959" t="str">
        <f t="shared" si="14"/>
        <v>CHYBNÁ CENA</v>
      </c>
    </row>
    <row r="663" spans="1:10" s="108" customFormat="1" ht="12.75">
      <c r="A663" s="361"/>
      <c r="B663" s="369" t="s">
        <v>4530</v>
      </c>
      <c r="C663" s="364"/>
      <c r="D663" s="390"/>
      <c r="E663" s="366"/>
      <c r="F663" s="948"/>
      <c r="G663" s="391"/>
      <c r="H663" s="364"/>
      <c r="I663" s="902"/>
      <c r="J663" s="959" t="str">
        <f t="shared" si="14"/>
        <v/>
      </c>
    </row>
    <row r="664" spans="1:10" s="108" customFormat="1" ht="22.5">
      <c r="A664" s="361">
        <v>15</v>
      </c>
      <c r="B664" s="362" t="s">
        <v>900</v>
      </c>
      <c r="C664" s="364" t="s">
        <v>3202</v>
      </c>
      <c r="D664" s="390" t="s">
        <v>1570</v>
      </c>
      <c r="E664" s="366">
        <v>6.01</v>
      </c>
      <c r="F664" s="948"/>
      <c r="G664" s="391">
        <f>E664*F664</f>
        <v>0</v>
      </c>
      <c r="H664" s="364" t="s">
        <v>3244</v>
      </c>
      <c r="I664" s="902"/>
      <c r="J664" s="959" t="str">
        <f t="shared" si="14"/>
        <v>CHYBNÁ CENA</v>
      </c>
    </row>
    <row r="665" spans="1:10" s="108" customFormat="1" ht="12.75">
      <c r="A665" s="361"/>
      <c r="B665" s="369" t="s">
        <v>4530</v>
      </c>
      <c r="C665" s="364"/>
      <c r="D665" s="390"/>
      <c r="E665" s="366"/>
      <c r="F665" s="948"/>
      <c r="G665" s="391"/>
      <c r="H665" s="364"/>
      <c r="I665" s="902"/>
      <c r="J665" s="959" t="str">
        <f t="shared" si="14"/>
        <v/>
      </c>
    </row>
    <row r="666" spans="1:10" s="108" customFormat="1" ht="22.5">
      <c r="A666" s="361">
        <v>16</v>
      </c>
      <c r="B666" s="362" t="s">
        <v>901</v>
      </c>
      <c r="C666" s="364" t="s">
        <v>3203</v>
      </c>
      <c r="D666" s="390" t="s">
        <v>3773</v>
      </c>
      <c r="E666" s="366">
        <v>1.011</v>
      </c>
      <c r="F666" s="948"/>
      <c r="G666" s="391">
        <f>E666*F666</f>
        <v>0</v>
      </c>
      <c r="H666" s="364" t="s">
        <v>3244</v>
      </c>
      <c r="I666" s="902"/>
      <c r="J666" s="959" t="str">
        <f t="shared" si="14"/>
        <v>CHYBNÁ CENA</v>
      </c>
    </row>
    <row r="667" spans="1:10" s="108" customFormat="1" ht="12.75">
      <c r="A667" s="361"/>
      <c r="B667" s="369" t="s">
        <v>4530</v>
      </c>
      <c r="C667" s="364"/>
      <c r="D667" s="390"/>
      <c r="E667" s="366"/>
      <c r="F667" s="948"/>
      <c r="G667" s="391"/>
      <c r="H667" s="364"/>
      <c r="I667" s="902"/>
      <c r="J667" s="959" t="str">
        <f t="shared" si="14"/>
        <v/>
      </c>
    </row>
    <row r="668" spans="1:10" s="108" customFormat="1" ht="22.5">
      <c r="A668" s="361">
        <v>17</v>
      </c>
      <c r="B668" s="362" t="s">
        <v>902</v>
      </c>
      <c r="C668" s="364" t="s">
        <v>3204</v>
      </c>
      <c r="D668" s="390" t="s">
        <v>3773</v>
      </c>
      <c r="E668" s="366">
        <v>6.74</v>
      </c>
      <c r="F668" s="948"/>
      <c r="G668" s="391">
        <f>E668*F668</f>
        <v>0</v>
      </c>
      <c r="H668" s="364" t="s">
        <v>3244</v>
      </c>
      <c r="I668" s="902"/>
      <c r="J668" s="959" t="str">
        <f t="shared" si="14"/>
        <v>CHYBNÁ CENA</v>
      </c>
    </row>
    <row r="669" spans="1:10" s="108" customFormat="1" ht="12.75">
      <c r="A669" s="361"/>
      <c r="B669" s="369" t="s">
        <v>4530</v>
      </c>
      <c r="C669" s="364"/>
      <c r="D669" s="390"/>
      <c r="E669" s="366"/>
      <c r="F669" s="948"/>
      <c r="G669" s="391"/>
      <c r="H669" s="364"/>
      <c r="I669" s="902"/>
      <c r="J669" s="959" t="str">
        <f t="shared" si="14"/>
        <v/>
      </c>
    </row>
    <row r="670" spans="1:10" s="108" customFormat="1" ht="22.5">
      <c r="A670" s="361">
        <v>18</v>
      </c>
      <c r="B670" s="362" t="s">
        <v>903</v>
      </c>
      <c r="C670" s="364" t="s">
        <v>3205</v>
      </c>
      <c r="D670" s="390" t="s">
        <v>1570</v>
      </c>
      <c r="E670" s="366">
        <v>13</v>
      </c>
      <c r="F670" s="948"/>
      <c r="G670" s="391">
        <f>E670*F670</f>
        <v>0</v>
      </c>
      <c r="H670" s="364" t="s">
        <v>3244</v>
      </c>
      <c r="I670" s="902"/>
      <c r="J670" s="959" t="str">
        <f t="shared" si="14"/>
        <v>CHYBNÁ CENA</v>
      </c>
    </row>
    <row r="671" spans="1:10" s="108" customFormat="1" ht="12.75">
      <c r="A671" s="361"/>
      <c r="B671" s="369" t="s">
        <v>4530</v>
      </c>
      <c r="C671" s="364"/>
      <c r="D671" s="390"/>
      <c r="E671" s="366"/>
      <c r="F671" s="948"/>
      <c r="G671" s="391"/>
      <c r="H671" s="364"/>
      <c r="I671" s="902"/>
      <c r="J671" s="959" t="str">
        <f t="shared" si="14"/>
        <v/>
      </c>
    </row>
    <row r="672" spans="1:10" s="108" customFormat="1" ht="22.5">
      <c r="A672" s="361">
        <v>19</v>
      </c>
      <c r="B672" s="362" t="s">
        <v>904</v>
      </c>
      <c r="C672" s="364" t="s">
        <v>3206</v>
      </c>
      <c r="D672" s="390" t="s">
        <v>3767</v>
      </c>
      <c r="E672" s="366">
        <v>5.264</v>
      </c>
      <c r="F672" s="948"/>
      <c r="G672" s="391">
        <f>E672*F672</f>
        <v>0</v>
      </c>
      <c r="H672" s="364" t="s">
        <v>3244</v>
      </c>
      <c r="I672" s="902"/>
      <c r="J672" s="959" t="str">
        <f t="shared" si="14"/>
        <v>CHYBNÁ CENA</v>
      </c>
    </row>
    <row r="673" spans="1:10" s="108" customFormat="1" ht="12.75">
      <c r="A673" s="361"/>
      <c r="B673" s="369" t="s">
        <v>4530</v>
      </c>
      <c r="C673" s="364"/>
      <c r="D673" s="390"/>
      <c r="E673" s="366"/>
      <c r="F673" s="948"/>
      <c r="G673" s="391"/>
      <c r="H673" s="364"/>
      <c r="I673" s="902"/>
      <c r="J673" s="959" t="str">
        <f t="shared" si="14"/>
        <v/>
      </c>
    </row>
    <row r="674" spans="1:10" s="108" customFormat="1" ht="22.5">
      <c r="A674" s="361">
        <v>20</v>
      </c>
      <c r="B674" s="362" t="s">
        <v>905</v>
      </c>
      <c r="C674" s="364" t="s">
        <v>3207</v>
      </c>
      <c r="D674" s="390" t="s">
        <v>1570</v>
      </c>
      <c r="E674" s="366">
        <v>12</v>
      </c>
      <c r="F674" s="948"/>
      <c r="G674" s="391">
        <f>E674*F674</f>
        <v>0</v>
      </c>
      <c r="H674" s="364" t="s">
        <v>3244</v>
      </c>
      <c r="I674" s="902"/>
      <c r="J674" s="959" t="str">
        <f t="shared" si="14"/>
        <v>CHYBNÁ CENA</v>
      </c>
    </row>
    <row r="675" spans="1:10" s="108" customFormat="1" ht="12.75">
      <c r="A675" s="361"/>
      <c r="B675" s="369" t="s">
        <v>4530</v>
      </c>
      <c r="C675" s="364"/>
      <c r="D675" s="390"/>
      <c r="E675" s="366"/>
      <c r="F675" s="948"/>
      <c r="G675" s="391"/>
      <c r="H675" s="364"/>
      <c r="I675" s="902"/>
      <c r="J675" s="959" t="str">
        <f t="shared" si="14"/>
        <v/>
      </c>
    </row>
    <row r="676" spans="1:10" s="108" customFormat="1" ht="22.5">
      <c r="A676" s="361">
        <v>21</v>
      </c>
      <c r="B676" s="362" t="s">
        <v>906</v>
      </c>
      <c r="C676" s="364" t="s">
        <v>3208</v>
      </c>
      <c r="D676" s="390" t="s">
        <v>1570</v>
      </c>
      <c r="E676" s="366">
        <v>4</v>
      </c>
      <c r="F676" s="948"/>
      <c r="G676" s="391">
        <f>E676*F676</f>
        <v>0</v>
      </c>
      <c r="H676" s="364" t="s">
        <v>3244</v>
      </c>
      <c r="I676" s="902"/>
      <c r="J676" s="959" t="str">
        <f t="shared" si="14"/>
        <v>CHYBNÁ CENA</v>
      </c>
    </row>
    <row r="677" spans="1:10" s="108" customFormat="1" ht="12.75">
      <c r="A677" s="361"/>
      <c r="B677" s="369" t="s">
        <v>4530</v>
      </c>
      <c r="C677" s="364"/>
      <c r="D677" s="390"/>
      <c r="E677" s="366"/>
      <c r="F677" s="948"/>
      <c r="G677" s="391"/>
      <c r="H677" s="364"/>
      <c r="I677" s="902"/>
      <c r="J677" s="959" t="str">
        <f t="shared" si="14"/>
        <v/>
      </c>
    </row>
    <row r="678" spans="1:10" s="108" customFormat="1" ht="22.5">
      <c r="A678" s="361">
        <v>22</v>
      </c>
      <c r="B678" s="362" t="s">
        <v>907</v>
      </c>
      <c r="C678" s="364" t="s">
        <v>3209</v>
      </c>
      <c r="D678" s="390" t="s">
        <v>3773</v>
      </c>
      <c r="E678" s="366">
        <v>2.101</v>
      </c>
      <c r="F678" s="948"/>
      <c r="G678" s="391">
        <f>E678*F678</f>
        <v>0</v>
      </c>
      <c r="H678" s="364" t="s">
        <v>3244</v>
      </c>
      <c r="I678" s="902"/>
      <c r="J678" s="959" t="str">
        <f t="shared" si="14"/>
        <v>CHYBNÁ CENA</v>
      </c>
    </row>
    <row r="679" spans="1:10" s="108" customFormat="1" ht="12.75">
      <c r="A679" s="361"/>
      <c r="B679" s="369" t="s">
        <v>4530</v>
      </c>
      <c r="C679" s="364"/>
      <c r="D679" s="390"/>
      <c r="E679" s="366"/>
      <c r="F679" s="948"/>
      <c r="G679" s="391"/>
      <c r="H679" s="364"/>
      <c r="I679" s="902"/>
      <c r="J679" s="959" t="str">
        <f t="shared" si="14"/>
        <v/>
      </c>
    </row>
    <row r="680" spans="1:10" s="108" customFormat="1" ht="22.5">
      <c r="A680" s="361">
        <v>23</v>
      </c>
      <c r="B680" s="362" t="s">
        <v>2963</v>
      </c>
      <c r="C680" s="364" t="s">
        <v>3210</v>
      </c>
      <c r="D680" s="390" t="s">
        <v>1570</v>
      </c>
      <c r="E680" s="366">
        <v>1</v>
      </c>
      <c r="F680" s="948"/>
      <c r="G680" s="391">
        <f>E680*F680</f>
        <v>0</v>
      </c>
      <c r="H680" s="364" t="s">
        <v>3244</v>
      </c>
      <c r="I680" s="902"/>
      <c r="J680" s="959" t="str">
        <f t="shared" si="14"/>
        <v>CHYBNÁ CENA</v>
      </c>
    </row>
    <row r="681" spans="1:10" s="108" customFormat="1" ht="12.75">
      <c r="A681" s="361"/>
      <c r="B681" s="362"/>
      <c r="C681" s="364"/>
      <c r="D681" s="390"/>
      <c r="E681" s="366"/>
      <c r="F681" s="948"/>
      <c r="G681" s="391"/>
      <c r="H681" s="364"/>
      <c r="I681" s="902"/>
      <c r="J681" s="959" t="str">
        <f t="shared" si="14"/>
        <v/>
      </c>
    </row>
    <row r="682" spans="1:10" s="108" customFormat="1" ht="22.5">
      <c r="A682" s="361">
        <v>24</v>
      </c>
      <c r="B682" s="362" t="s">
        <v>2964</v>
      </c>
      <c r="C682" s="364" t="s">
        <v>3211</v>
      </c>
      <c r="D682" s="390" t="s">
        <v>1570</v>
      </c>
      <c r="E682" s="366">
        <v>7</v>
      </c>
      <c r="F682" s="948"/>
      <c r="G682" s="391">
        <f>E682*F682</f>
        <v>0</v>
      </c>
      <c r="H682" s="364" t="s">
        <v>3244</v>
      </c>
      <c r="I682" s="902"/>
      <c r="J682" s="959" t="str">
        <f t="shared" si="14"/>
        <v>CHYBNÁ CENA</v>
      </c>
    </row>
    <row r="683" spans="1:10" s="108" customFormat="1" ht="12.75">
      <c r="A683" s="361"/>
      <c r="B683" s="362"/>
      <c r="C683" s="364"/>
      <c r="D683" s="390"/>
      <c r="E683" s="366"/>
      <c r="F683" s="948"/>
      <c r="G683" s="391"/>
      <c r="H683" s="364"/>
      <c r="I683" s="902"/>
      <c r="J683" s="959" t="str">
        <f t="shared" si="14"/>
        <v/>
      </c>
    </row>
    <row r="684" spans="1:10" s="108" customFormat="1" ht="22.5">
      <c r="A684" s="361">
        <v>25</v>
      </c>
      <c r="B684" s="362" t="s">
        <v>2965</v>
      </c>
      <c r="C684" s="364" t="s">
        <v>3212</v>
      </c>
      <c r="D684" s="390" t="s">
        <v>1570</v>
      </c>
      <c r="E684" s="366">
        <v>53</v>
      </c>
      <c r="F684" s="948"/>
      <c r="G684" s="391">
        <f>E684*F684</f>
        <v>0</v>
      </c>
      <c r="H684" s="364" t="s">
        <v>3244</v>
      </c>
      <c r="I684" s="902"/>
      <c r="J684" s="959" t="str">
        <f t="shared" si="14"/>
        <v>CHYBNÁ CENA</v>
      </c>
    </row>
    <row r="685" spans="1:10" s="108" customFormat="1" ht="12.75">
      <c r="A685" s="361"/>
      <c r="B685" s="362"/>
      <c r="C685" s="364"/>
      <c r="D685" s="390"/>
      <c r="E685" s="366"/>
      <c r="F685" s="948"/>
      <c r="G685" s="391"/>
      <c r="H685" s="364"/>
      <c r="I685" s="902"/>
      <c r="J685" s="959" t="str">
        <f t="shared" si="14"/>
        <v/>
      </c>
    </row>
    <row r="686" spans="1:10" s="108" customFormat="1" ht="22.5">
      <c r="A686" s="361">
        <v>26</v>
      </c>
      <c r="B686" s="362" t="s">
        <v>2966</v>
      </c>
      <c r="C686" s="364" t="s">
        <v>3213</v>
      </c>
      <c r="D686" s="390" t="s">
        <v>3773</v>
      </c>
      <c r="E686" s="366">
        <v>424.1</v>
      </c>
      <c r="F686" s="948"/>
      <c r="G686" s="391">
        <f>E686*F686</f>
        <v>0</v>
      </c>
      <c r="H686" s="364" t="s">
        <v>3244</v>
      </c>
      <c r="I686" s="902"/>
      <c r="J686" s="959" t="str">
        <f t="shared" si="14"/>
        <v>CHYBNÁ CENA</v>
      </c>
    </row>
    <row r="687" spans="1:10" s="108" customFormat="1" ht="12.75">
      <c r="A687" s="361"/>
      <c r="B687" s="362"/>
      <c r="C687" s="364"/>
      <c r="D687" s="390"/>
      <c r="E687" s="366"/>
      <c r="F687" s="948"/>
      <c r="G687" s="391"/>
      <c r="H687" s="364"/>
      <c r="I687" s="902"/>
      <c r="J687" s="959" t="str">
        <f t="shared" si="14"/>
        <v/>
      </c>
    </row>
    <row r="688" spans="1:10" s="108" customFormat="1" ht="22.5">
      <c r="A688" s="361">
        <v>27</v>
      </c>
      <c r="B688" s="362" t="s">
        <v>2967</v>
      </c>
      <c r="C688" s="364" t="s">
        <v>3214</v>
      </c>
      <c r="D688" s="390" t="s">
        <v>1570</v>
      </c>
      <c r="E688" s="366">
        <v>1</v>
      </c>
      <c r="F688" s="948"/>
      <c r="G688" s="391">
        <f aca="true" t="shared" si="15" ref="G688:G700">E688*F688</f>
        <v>0</v>
      </c>
      <c r="H688" s="364" t="s">
        <v>3244</v>
      </c>
      <c r="I688" s="902"/>
      <c r="J688" s="959" t="str">
        <f t="shared" si="14"/>
        <v>CHYBNÁ CENA</v>
      </c>
    </row>
    <row r="689" spans="1:10" s="108" customFormat="1" ht="12.75">
      <c r="A689" s="361"/>
      <c r="B689" s="362"/>
      <c r="C689" s="364"/>
      <c r="D689" s="390"/>
      <c r="E689" s="366"/>
      <c r="F689" s="948"/>
      <c r="G689" s="391"/>
      <c r="H689" s="364"/>
      <c r="I689" s="902"/>
      <c r="J689" s="959" t="str">
        <f t="shared" si="14"/>
        <v/>
      </c>
    </row>
    <row r="690" spans="1:10" s="108" customFormat="1" ht="22.5">
      <c r="A690" s="361">
        <v>28</v>
      </c>
      <c r="B690" s="362" t="s">
        <v>2968</v>
      </c>
      <c r="C690" s="364" t="s">
        <v>3215</v>
      </c>
      <c r="D690" s="390" t="s">
        <v>1570</v>
      </c>
      <c r="E690" s="366">
        <v>1</v>
      </c>
      <c r="F690" s="948"/>
      <c r="G690" s="391">
        <f t="shared" si="15"/>
        <v>0</v>
      </c>
      <c r="H690" s="364" t="s">
        <v>3244</v>
      </c>
      <c r="I690" s="902"/>
      <c r="J690" s="959" t="str">
        <f t="shared" si="14"/>
        <v>CHYBNÁ CENA</v>
      </c>
    </row>
    <row r="691" spans="1:10" s="108" customFormat="1" ht="12.75">
      <c r="A691" s="361"/>
      <c r="B691" s="362"/>
      <c r="C691" s="364"/>
      <c r="D691" s="390"/>
      <c r="E691" s="366"/>
      <c r="F691" s="948"/>
      <c r="G691" s="391"/>
      <c r="H691" s="364"/>
      <c r="I691" s="902"/>
      <c r="J691" s="959" t="str">
        <f t="shared" si="14"/>
        <v/>
      </c>
    </row>
    <row r="692" spans="1:10" s="108" customFormat="1" ht="22.5">
      <c r="A692" s="361">
        <v>29</v>
      </c>
      <c r="B692" s="362" t="s">
        <v>908</v>
      </c>
      <c r="C692" s="364" t="s">
        <v>3216</v>
      </c>
      <c r="D692" s="390" t="s">
        <v>3151</v>
      </c>
      <c r="E692" s="366">
        <v>184.184</v>
      </c>
      <c r="F692" s="948"/>
      <c r="G692" s="391">
        <f t="shared" si="15"/>
        <v>0</v>
      </c>
      <c r="H692" s="364" t="s">
        <v>3244</v>
      </c>
      <c r="I692" s="902"/>
      <c r="J692" s="959" t="str">
        <f t="shared" si="14"/>
        <v>CHYBNÁ CENA</v>
      </c>
    </row>
    <row r="693" spans="1:10" s="108" customFormat="1" ht="12.75">
      <c r="A693" s="361"/>
      <c r="B693" s="369" t="s">
        <v>4530</v>
      </c>
      <c r="C693" s="364"/>
      <c r="D693" s="390"/>
      <c r="E693" s="366"/>
      <c r="F693" s="948"/>
      <c r="G693" s="391"/>
      <c r="H693" s="364"/>
      <c r="I693" s="902"/>
      <c r="J693" s="959" t="str">
        <f t="shared" si="14"/>
        <v/>
      </c>
    </row>
    <row r="694" spans="1:10" s="108" customFormat="1" ht="33.75">
      <c r="A694" s="361">
        <v>30</v>
      </c>
      <c r="B694" s="362" t="s">
        <v>2969</v>
      </c>
      <c r="C694" s="364" t="s">
        <v>3217</v>
      </c>
      <c r="D694" s="390" t="s">
        <v>1826</v>
      </c>
      <c r="E694" s="366">
        <v>24</v>
      </c>
      <c r="F694" s="948"/>
      <c r="G694" s="391">
        <f t="shared" si="15"/>
        <v>0</v>
      </c>
      <c r="H694" s="364" t="s">
        <v>3244</v>
      </c>
      <c r="I694" s="902"/>
      <c r="J694" s="959" t="str">
        <f t="shared" si="14"/>
        <v>CHYBNÁ CENA</v>
      </c>
    </row>
    <row r="695" spans="1:10" s="108" customFormat="1" ht="12.75">
      <c r="A695" s="361"/>
      <c r="B695" s="362"/>
      <c r="C695" s="364"/>
      <c r="D695" s="390"/>
      <c r="E695" s="366"/>
      <c r="F695" s="948"/>
      <c r="G695" s="391"/>
      <c r="H695" s="364"/>
      <c r="I695" s="902"/>
      <c r="J695" s="959" t="str">
        <f t="shared" si="14"/>
        <v/>
      </c>
    </row>
    <row r="696" spans="1:10" s="108" customFormat="1" ht="33.75">
      <c r="A696" s="361">
        <v>31</v>
      </c>
      <c r="B696" s="362" t="s">
        <v>2970</v>
      </c>
      <c r="C696" s="364" t="s">
        <v>3217</v>
      </c>
      <c r="D696" s="390" t="s">
        <v>1826</v>
      </c>
      <c r="E696" s="366">
        <v>24</v>
      </c>
      <c r="F696" s="948"/>
      <c r="G696" s="391">
        <f t="shared" si="15"/>
        <v>0</v>
      </c>
      <c r="H696" s="364" t="s">
        <v>3244</v>
      </c>
      <c r="I696" s="902"/>
      <c r="J696" s="959" t="str">
        <f t="shared" si="14"/>
        <v>CHYBNÁ CENA</v>
      </c>
    </row>
    <row r="697" spans="1:10" s="108" customFormat="1" ht="12.75">
      <c r="A697" s="361"/>
      <c r="B697" s="362"/>
      <c r="C697" s="364"/>
      <c r="D697" s="390"/>
      <c r="E697" s="366"/>
      <c r="F697" s="948"/>
      <c r="G697" s="391"/>
      <c r="H697" s="364"/>
      <c r="I697" s="902"/>
      <c r="J697" s="959" t="str">
        <f t="shared" si="14"/>
        <v/>
      </c>
    </row>
    <row r="698" spans="1:10" s="108" customFormat="1" ht="22.5">
      <c r="A698" s="361">
        <v>32</v>
      </c>
      <c r="B698" s="362" t="s">
        <v>909</v>
      </c>
      <c r="C698" s="364" t="s">
        <v>3175</v>
      </c>
      <c r="D698" s="390" t="s">
        <v>3151</v>
      </c>
      <c r="E698" s="366">
        <v>102</v>
      </c>
      <c r="F698" s="948"/>
      <c r="G698" s="391">
        <f t="shared" si="15"/>
        <v>0</v>
      </c>
      <c r="H698" s="364" t="s">
        <v>3244</v>
      </c>
      <c r="I698" s="902"/>
      <c r="J698" s="959" t="str">
        <f t="shared" si="14"/>
        <v>CHYBNÁ CENA</v>
      </c>
    </row>
    <row r="699" spans="1:10" s="108" customFormat="1" ht="12.75">
      <c r="A699" s="361"/>
      <c r="B699" s="369" t="s">
        <v>4530</v>
      </c>
      <c r="C699" s="364"/>
      <c r="D699" s="390"/>
      <c r="E699" s="366"/>
      <c r="F699" s="948"/>
      <c r="G699" s="391"/>
      <c r="H699" s="364"/>
      <c r="I699" s="902"/>
      <c r="J699" s="959" t="str">
        <f t="shared" si="14"/>
        <v/>
      </c>
    </row>
    <row r="700" spans="1:10" s="108" customFormat="1" ht="22.5">
      <c r="A700" s="361">
        <v>33</v>
      </c>
      <c r="B700" s="362" t="s">
        <v>2972</v>
      </c>
      <c r="C700" s="364" t="s">
        <v>3176</v>
      </c>
      <c r="D700" s="390" t="s">
        <v>3773</v>
      </c>
      <c r="E700" s="366">
        <v>0.876</v>
      </c>
      <c r="F700" s="948"/>
      <c r="G700" s="391">
        <f t="shared" si="15"/>
        <v>0</v>
      </c>
      <c r="H700" s="364" t="s">
        <v>3244</v>
      </c>
      <c r="I700" s="902"/>
      <c r="J700" s="959" t="str">
        <f t="shared" si="14"/>
        <v>CHYBNÁ CENA</v>
      </c>
    </row>
    <row r="701" spans="1:10" s="108" customFormat="1" ht="12.75">
      <c r="A701" s="361"/>
      <c r="B701" s="362"/>
      <c r="C701" s="364"/>
      <c r="D701" s="390"/>
      <c r="E701" s="366"/>
      <c r="F701" s="948"/>
      <c r="G701" s="391"/>
      <c r="H701" s="364"/>
      <c r="I701" s="902"/>
      <c r="J701" s="959" t="str">
        <f t="shared" si="14"/>
        <v/>
      </c>
    </row>
    <row r="702" spans="1:10" s="108" customFormat="1" ht="33.75">
      <c r="A702" s="361">
        <v>34</v>
      </c>
      <c r="B702" s="362" t="s">
        <v>2971</v>
      </c>
      <c r="C702" s="364" t="s">
        <v>1734</v>
      </c>
      <c r="D702" s="390" t="s">
        <v>3773</v>
      </c>
      <c r="E702" s="366">
        <v>330</v>
      </c>
      <c r="F702" s="948"/>
      <c r="G702" s="391">
        <f>E702*F702</f>
        <v>0</v>
      </c>
      <c r="H702" s="364" t="s">
        <v>3243</v>
      </c>
      <c r="I702" s="364" t="s">
        <v>1735</v>
      </c>
      <c r="J702" s="959" t="str">
        <f t="shared" si="14"/>
        <v>CHYBNÁ CENA</v>
      </c>
    </row>
    <row r="703" spans="1:10" s="108" customFormat="1" ht="12.75">
      <c r="A703" s="361"/>
      <c r="B703" s="362"/>
      <c r="C703" s="370" t="s">
        <v>2957</v>
      </c>
      <c r="D703" s="390"/>
      <c r="E703" s="366"/>
      <c r="F703" s="948"/>
      <c r="G703" s="391"/>
      <c r="H703" s="913"/>
      <c r="I703" s="902"/>
      <c r="J703" s="959" t="str">
        <f t="shared" si="14"/>
        <v/>
      </c>
    </row>
    <row r="704" spans="1:10" s="108" customFormat="1" ht="12.75">
      <c r="A704" s="361"/>
      <c r="B704" s="362"/>
      <c r="C704" s="370" t="s">
        <v>2958</v>
      </c>
      <c r="D704" s="390"/>
      <c r="E704" s="366"/>
      <c r="F704" s="948"/>
      <c r="G704" s="391"/>
      <c r="H704" s="364"/>
      <c r="I704" s="902"/>
      <c r="J704" s="959" t="str">
        <f t="shared" si="14"/>
        <v/>
      </c>
    </row>
    <row r="705" spans="1:10" s="108" customFormat="1" ht="12.75">
      <c r="A705" s="361"/>
      <c r="B705" s="362"/>
      <c r="C705" s="370" t="s">
        <v>2959</v>
      </c>
      <c r="D705" s="390"/>
      <c r="E705" s="366"/>
      <c r="F705" s="948"/>
      <c r="G705" s="391"/>
      <c r="H705" s="364"/>
      <c r="I705" s="902"/>
      <c r="J705" s="959" t="str">
        <f t="shared" si="14"/>
        <v/>
      </c>
    </row>
    <row r="706" spans="1:10" s="108" customFormat="1" ht="12.75">
      <c r="A706" s="685"/>
      <c r="B706" s="714"/>
      <c r="C706" s="716" t="s">
        <v>2960</v>
      </c>
      <c r="D706" s="687"/>
      <c r="E706" s="688"/>
      <c r="F706" s="950"/>
      <c r="G706" s="689"/>
      <c r="H706" s="406"/>
      <c r="I706" s="903"/>
      <c r="J706" s="959" t="str">
        <f t="shared" si="14"/>
        <v/>
      </c>
    </row>
    <row r="707" spans="1:10" s="108" customFormat="1" ht="12.75">
      <c r="A707" s="693"/>
      <c r="B707" s="694">
        <v>979</v>
      </c>
      <c r="C707" s="700" t="s">
        <v>2412</v>
      </c>
      <c r="D707" s="697"/>
      <c r="E707" s="698"/>
      <c r="F707" s="952"/>
      <c r="G707" s="696">
        <f>SUM(G708:G723)</f>
        <v>0</v>
      </c>
      <c r="H707" s="904"/>
      <c r="I707" s="906"/>
      <c r="J707" s="959" t="str">
        <f t="shared" si="14"/>
        <v/>
      </c>
    </row>
    <row r="708" spans="1:10" ht="12.75">
      <c r="A708" s="361">
        <v>1</v>
      </c>
      <c r="B708" s="362" t="s">
        <v>1944</v>
      </c>
      <c r="C708" s="364" t="s">
        <v>1945</v>
      </c>
      <c r="D708" s="390" t="s">
        <v>3788</v>
      </c>
      <c r="E708" s="366">
        <v>133.78</v>
      </c>
      <c r="F708" s="948"/>
      <c r="G708" s="391">
        <f>E708*F708</f>
        <v>0</v>
      </c>
      <c r="H708" s="364"/>
      <c r="I708" s="914"/>
      <c r="J708" s="959" t="str">
        <f t="shared" si="14"/>
        <v>CHYBNÁ CENA</v>
      </c>
    </row>
    <row r="709" spans="1:10" ht="12.75">
      <c r="A709" s="361"/>
      <c r="B709" s="369" t="s">
        <v>4530</v>
      </c>
      <c r="C709" s="364"/>
      <c r="D709" s="390"/>
      <c r="E709" s="366"/>
      <c r="F709" s="948"/>
      <c r="G709" s="391"/>
      <c r="H709" s="364"/>
      <c r="I709" s="914"/>
      <c r="J709" s="959" t="str">
        <f t="shared" si="14"/>
        <v/>
      </c>
    </row>
    <row r="710" spans="1:10" s="108" customFormat="1" ht="12.75">
      <c r="A710" s="361">
        <v>2</v>
      </c>
      <c r="B710" s="362" t="s">
        <v>1946</v>
      </c>
      <c r="C710" s="364" t="s">
        <v>1947</v>
      </c>
      <c r="D710" s="390" t="s">
        <v>3788</v>
      </c>
      <c r="E710" s="366">
        <v>133.78</v>
      </c>
      <c r="F710" s="948"/>
      <c r="G710" s="391">
        <f>E710*F710</f>
        <v>0</v>
      </c>
      <c r="H710" s="364"/>
      <c r="I710" s="902"/>
      <c r="J710" s="959" t="str">
        <f t="shared" si="14"/>
        <v>CHYBNÁ CENA</v>
      </c>
    </row>
    <row r="711" spans="1:10" s="108" customFormat="1" ht="12.75">
      <c r="A711" s="361"/>
      <c r="B711" s="369" t="s">
        <v>4530</v>
      </c>
      <c r="C711" s="364"/>
      <c r="D711" s="390"/>
      <c r="E711" s="366"/>
      <c r="F711" s="948"/>
      <c r="G711" s="391"/>
      <c r="H711" s="364"/>
      <c r="I711" s="902"/>
      <c r="J711" s="959" t="str">
        <f t="shared" si="14"/>
        <v/>
      </c>
    </row>
    <row r="712" spans="1:10" s="108" customFormat="1" ht="12.75">
      <c r="A712" s="361">
        <v>3</v>
      </c>
      <c r="B712" s="362" t="s">
        <v>1949</v>
      </c>
      <c r="C712" s="364" t="s">
        <v>1950</v>
      </c>
      <c r="D712" s="390" t="s">
        <v>3788</v>
      </c>
      <c r="E712" s="366">
        <v>3879.62</v>
      </c>
      <c r="F712" s="948"/>
      <c r="G712" s="391">
        <f>E712*F712</f>
        <v>0</v>
      </c>
      <c r="H712" s="364"/>
      <c r="I712" s="902"/>
      <c r="J712" s="959" t="str">
        <f t="shared" si="14"/>
        <v>CHYBNÁ CENA</v>
      </c>
    </row>
    <row r="713" spans="1:10" s="108" customFormat="1" ht="12.75">
      <c r="A713" s="361"/>
      <c r="B713" s="369" t="s">
        <v>4530</v>
      </c>
      <c r="C713" s="370" t="s">
        <v>1948</v>
      </c>
      <c r="D713" s="390"/>
      <c r="E713" s="366"/>
      <c r="F713" s="948"/>
      <c r="G713" s="391"/>
      <c r="H713" s="364"/>
      <c r="I713" s="902"/>
      <c r="J713" s="959" t="str">
        <f t="shared" si="14"/>
        <v/>
      </c>
    </row>
    <row r="714" spans="1:10" s="108" customFormat="1" ht="12.75">
      <c r="A714" s="361">
        <v>4</v>
      </c>
      <c r="B714" s="362" t="s">
        <v>1952</v>
      </c>
      <c r="C714" s="364" t="s">
        <v>1951</v>
      </c>
      <c r="D714" s="390" t="s">
        <v>3788</v>
      </c>
      <c r="E714" s="366">
        <v>110.8</v>
      </c>
      <c r="F714" s="948"/>
      <c r="G714" s="391">
        <f>E714*F714</f>
        <v>0</v>
      </c>
      <c r="H714" s="364"/>
      <c r="I714" s="902"/>
      <c r="J714" s="959" t="str">
        <f t="shared" si="14"/>
        <v>CHYBNÁ CENA</v>
      </c>
    </row>
    <row r="715" spans="1:10" s="108" customFormat="1" ht="12.75">
      <c r="A715" s="361"/>
      <c r="B715" s="362"/>
      <c r="C715" s="364"/>
      <c r="D715" s="390"/>
      <c r="E715" s="366"/>
      <c r="F715" s="948"/>
      <c r="G715" s="391"/>
      <c r="H715" s="364"/>
      <c r="I715" s="902"/>
      <c r="J715" s="959" t="str">
        <f aca="true" t="shared" si="16" ref="J715:J778">IF((ISBLANK(D715)),"",IF(G715&lt;=0,"CHYBNÁ CENA",""))</f>
        <v/>
      </c>
    </row>
    <row r="716" spans="1:10" s="108" customFormat="1" ht="12.75">
      <c r="A716" s="361">
        <v>5</v>
      </c>
      <c r="B716" s="362" t="s">
        <v>2976</v>
      </c>
      <c r="C716" s="364" t="s">
        <v>2977</v>
      </c>
      <c r="D716" s="390" t="s">
        <v>3788</v>
      </c>
      <c r="E716" s="366">
        <v>18.7</v>
      </c>
      <c r="F716" s="948"/>
      <c r="G716" s="391">
        <f>E716*F716</f>
        <v>0</v>
      </c>
      <c r="H716" s="364"/>
      <c r="I716" s="902"/>
      <c r="J716" s="959" t="str">
        <f t="shared" si="16"/>
        <v>CHYBNÁ CENA</v>
      </c>
    </row>
    <row r="717" spans="1:10" s="108" customFormat="1" ht="12.75">
      <c r="A717" s="361"/>
      <c r="B717" s="362"/>
      <c r="C717" s="364"/>
      <c r="D717" s="390"/>
      <c r="E717" s="366"/>
      <c r="F717" s="948"/>
      <c r="G717" s="391"/>
      <c r="H717" s="364"/>
      <c r="I717" s="902"/>
      <c r="J717" s="959" t="str">
        <f t="shared" si="16"/>
        <v/>
      </c>
    </row>
    <row r="718" spans="1:10" s="108" customFormat="1" ht="12.75">
      <c r="A718" s="361">
        <v>6</v>
      </c>
      <c r="B718" s="362" t="s">
        <v>2978</v>
      </c>
      <c r="C718" s="364" t="s">
        <v>2979</v>
      </c>
      <c r="D718" s="390" t="s">
        <v>3788</v>
      </c>
      <c r="E718" s="366">
        <v>5</v>
      </c>
      <c r="F718" s="948"/>
      <c r="G718" s="391">
        <f>E718*F718</f>
        <v>0</v>
      </c>
      <c r="H718" s="364"/>
      <c r="I718" s="902"/>
      <c r="J718" s="959" t="str">
        <f t="shared" si="16"/>
        <v>CHYBNÁ CENA</v>
      </c>
    </row>
    <row r="719" spans="1:10" s="108" customFormat="1" ht="12.75">
      <c r="A719" s="361"/>
      <c r="B719" s="362"/>
      <c r="C719" s="364"/>
      <c r="D719" s="390"/>
      <c r="E719" s="366"/>
      <c r="F719" s="948"/>
      <c r="G719" s="391"/>
      <c r="H719" s="364"/>
      <c r="I719" s="902"/>
      <c r="J719" s="959" t="str">
        <f t="shared" si="16"/>
        <v/>
      </c>
    </row>
    <row r="720" spans="1:10" s="108" customFormat="1" ht="12.75">
      <c r="A720" s="361">
        <v>7</v>
      </c>
      <c r="B720" s="362" t="s">
        <v>2980</v>
      </c>
      <c r="C720" s="364" t="s">
        <v>2981</v>
      </c>
      <c r="D720" s="390" t="s">
        <v>3788</v>
      </c>
      <c r="E720" s="366">
        <v>133.78</v>
      </c>
      <c r="F720" s="948"/>
      <c r="G720" s="391">
        <f>E720*F720</f>
        <v>0</v>
      </c>
      <c r="H720" s="364"/>
      <c r="I720" s="902"/>
      <c r="J720" s="959" t="str">
        <f t="shared" si="16"/>
        <v>CHYBNÁ CENA</v>
      </c>
    </row>
    <row r="721" spans="1:10" s="108" customFormat="1" ht="12.75">
      <c r="A721" s="361"/>
      <c r="B721" s="369" t="s">
        <v>4530</v>
      </c>
      <c r="C721" s="364"/>
      <c r="D721" s="390"/>
      <c r="E721" s="366"/>
      <c r="F721" s="948"/>
      <c r="G721" s="391"/>
      <c r="H721" s="364"/>
      <c r="I721" s="902"/>
      <c r="J721" s="959" t="str">
        <f t="shared" si="16"/>
        <v/>
      </c>
    </row>
    <row r="722" spans="1:10" s="108" customFormat="1" ht="12.75">
      <c r="A722" s="361">
        <v>8</v>
      </c>
      <c r="B722" s="362" t="s">
        <v>1736</v>
      </c>
      <c r="C722" s="364" t="s">
        <v>1737</v>
      </c>
      <c r="D722" s="390" t="s">
        <v>3788</v>
      </c>
      <c r="E722" s="366">
        <v>133.78</v>
      </c>
      <c r="F722" s="948"/>
      <c r="G722" s="391">
        <f>E722*F722</f>
        <v>0</v>
      </c>
      <c r="H722" s="364"/>
      <c r="I722" s="902"/>
      <c r="J722" s="959" t="str">
        <f t="shared" si="16"/>
        <v>CHYBNÁ CENA</v>
      </c>
    </row>
    <row r="723" spans="1:10" s="108" customFormat="1" ht="12.75">
      <c r="A723" s="361"/>
      <c r="B723" s="369"/>
      <c r="C723" s="364"/>
      <c r="D723" s="390"/>
      <c r="E723" s="366"/>
      <c r="F723" s="948"/>
      <c r="G723" s="391"/>
      <c r="H723" s="364"/>
      <c r="I723" s="902"/>
      <c r="J723" s="959" t="str">
        <f t="shared" si="16"/>
        <v/>
      </c>
    </row>
    <row r="724" spans="1:10" s="108" customFormat="1" ht="12.75">
      <c r="A724" s="693" t="s">
        <v>1779</v>
      </c>
      <c r="B724" s="694" t="s">
        <v>2413</v>
      </c>
      <c r="C724" s="700" t="s">
        <v>2414</v>
      </c>
      <c r="D724" s="697"/>
      <c r="E724" s="698"/>
      <c r="F724" s="952"/>
      <c r="G724" s="696">
        <f>SUM(G725:G726)</f>
        <v>0</v>
      </c>
      <c r="H724" s="904"/>
      <c r="I724" s="906"/>
      <c r="J724" s="959" t="str">
        <f t="shared" si="16"/>
        <v/>
      </c>
    </row>
    <row r="725" spans="1:10" s="108" customFormat="1" ht="12.75">
      <c r="A725" s="361">
        <v>1</v>
      </c>
      <c r="B725" s="362" t="s">
        <v>2415</v>
      </c>
      <c r="C725" s="364" t="s">
        <v>2416</v>
      </c>
      <c r="D725" s="390" t="s">
        <v>3788</v>
      </c>
      <c r="E725" s="366">
        <v>6795.48</v>
      </c>
      <c r="F725" s="948"/>
      <c r="G725" s="391">
        <f>E725*F725</f>
        <v>0</v>
      </c>
      <c r="H725" s="364"/>
      <c r="I725" s="902"/>
      <c r="J725" s="959" t="str">
        <f t="shared" si="16"/>
        <v>CHYBNÁ CENA</v>
      </c>
    </row>
    <row r="726" spans="1:10" s="108" customFormat="1" ht="12.75">
      <c r="A726" s="361"/>
      <c r="B726" s="369" t="s">
        <v>4530</v>
      </c>
      <c r="C726" s="364"/>
      <c r="D726" s="390"/>
      <c r="E726" s="366"/>
      <c r="F726" s="948"/>
      <c r="G726" s="391"/>
      <c r="H726" s="364"/>
      <c r="I726" s="902"/>
      <c r="J726" s="959" t="str">
        <f t="shared" si="16"/>
        <v/>
      </c>
    </row>
    <row r="727" spans="1:10" s="108" customFormat="1" ht="12.75">
      <c r="A727" s="693" t="s">
        <v>1779</v>
      </c>
      <c r="B727" s="694" t="s">
        <v>3177</v>
      </c>
      <c r="C727" s="700" t="s">
        <v>3178</v>
      </c>
      <c r="D727" s="697"/>
      <c r="E727" s="698"/>
      <c r="F727" s="952"/>
      <c r="G727" s="696">
        <f>SUM(G728:G758)</f>
        <v>0</v>
      </c>
      <c r="H727" s="904"/>
      <c r="I727" s="906"/>
      <c r="J727" s="959" t="str">
        <f t="shared" si="16"/>
        <v/>
      </c>
    </row>
    <row r="728" spans="1:10" s="334" customFormat="1" ht="33.75">
      <c r="A728" s="361">
        <v>1</v>
      </c>
      <c r="B728" s="362" t="s">
        <v>3179</v>
      </c>
      <c r="C728" s="364" t="s">
        <v>3180</v>
      </c>
      <c r="D728" s="390" t="s">
        <v>3773</v>
      </c>
      <c r="E728" s="366">
        <f>250.5+1000.66</f>
        <v>1251.1599999999999</v>
      </c>
      <c r="F728" s="948"/>
      <c r="G728" s="367">
        <f>E728*F728</f>
        <v>0</v>
      </c>
      <c r="H728" s="364" t="s">
        <v>886</v>
      </c>
      <c r="I728" s="902"/>
      <c r="J728" s="959" t="str">
        <f t="shared" si="16"/>
        <v>CHYBNÁ CENA</v>
      </c>
    </row>
    <row r="729" spans="1:10" s="108" customFormat="1" ht="12.75">
      <c r="A729" s="368"/>
      <c r="B729" s="369" t="s">
        <v>4530</v>
      </c>
      <c r="C729" s="370" t="s">
        <v>2982</v>
      </c>
      <c r="D729" s="702"/>
      <c r="E729" s="372"/>
      <c r="F729" s="949"/>
      <c r="G729" s="374"/>
      <c r="H729" s="364"/>
      <c r="I729" s="902"/>
      <c r="J729" s="959" t="str">
        <f t="shared" si="16"/>
        <v/>
      </c>
    </row>
    <row r="730" spans="1:10" s="108" customFormat="1" ht="12.75">
      <c r="A730" s="368"/>
      <c r="B730" s="385"/>
      <c r="C730" s="370" t="s">
        <v>2983</v>
      </c>
      <c r="D730" s="702"/>
      <c r="E730" s="372"/>
      <c r="F730" s="949"/>
      <c r="G730" s="374"/>
      <c r="H730" s="364"/>
      <c r="I730" s="902"/>
      <c r="J730" s="959" t="str">
        <f t="shared" si="16"/>
        <v/>
      </c>
    </row>
    <row r="731" spans="1:10" s="108" customFormat="1" ht="33.75">
      <c r="A731" s="361">
        <v>2</v>
      </c>
      <c r="B731" s="362" t="s">
        <v>3184</v>
      </c>
      <c r="C731" s="364" t="s">
        <v>3185</v>
      </c>
      <c r="D731" s="390" t="s">
        <v>3773</v>
      </c>
      <c r="E731" s="366">
        <v>1251.16</v>
      </c>
      <c r="F731" s="948"/>
      <c r="G731" s="367">
        <f>E731*F731</f>
        <v>0</v>
      </c>
      <c r="H731" s="364" t="s">
        <v>886</v>
      </c>
      <c r="I731" s="902"/>
      <c r="J731" s="959" t="str">
        <f t="shared" si="16"/>
        <v>CHYBNÁ CENA</v>
      </c>
    </row>
    <row r="732" spans="1:10" s="108" customFormat="1" ht="12.75">
      <c r="A732" s="361"/>
      <c r="B732" s="369" t="s">
        <v>4530</v>
      </c>
      <c r="C732" s="364"/>
      <c r="D732" s="390"/>
      <c r="E732" s="366"/>
      <c r="F732" s="948"/>
      <c r="G732" s="367"/>
      <c r="H732" s="364"/>
      <c r="I732" s="902"/>
      <c r="J732" s="959" t="str">
        <f t="shared" si="16"/>
        <v/>
      </c>
    </row>
    <row r="733" spans="1:10" s="108" customFormat="1" ht="33.75">
      <c r="A733" s="361">
        <v>3</v>
      </c>
      <c r="B733" s="362" t="s">
        <v>3186</v>
      </c>
      <c r="C733" s="364" t="s">
        <v>3187</v>
      </c>
      <c r="D733" s="390" t="s">
        <v>3773</v>
      </c>
      <c r="E733" s="366">
        <v>1486</v>
      </c>
      <c r="F733" s="948"/>
      <c r="G733" s="367">
        <f>E733*F733</f>
        <v>0</v>
      </c>
      <c r="H733" s="364" t="s">
        <v>885</v>
      </c>
      <c r="I733" s="902"/>
      <c r="J733" s="959" t="str">
        <f t="shared" si="16"/>
        <v>CHYBNÁ CENA</v>
      </c>
    </row>
    <row r="734" spans="1:10" s="108" customFormat="1" ht="12.75">
      <c r="A734" s="361"/>
      <c r="B734" s="369" t="s">
        <v>4530</v>
      </c>
      <c r="C734" s="364"/>
      <c r="D734" s="390"/>
      <c r="E734" s="366"/>
      <c r="F734" s="948"/>
      <c r="G734" s="367"/>
      <c r="H734" s="364"/>
      <c r="I734" s="902"/>
      <c r="J734" s="959" t="str">
        <f t="shared" si="16"/>
        <v/>
      </c>
    </row>
    <row r="735" spans="1:10" s="108" customFormat="1" ht="33.75">
      <c r="A735" s="361">
        <v>4</v>
      </c>
      <c r="B735" s="362" t="s">
        <v>3188</v>
      </c>
      <c r="C735" s="364" t="s">
        <v>1534</v>
      </c>
      <c r="D735" s="390" t="s">
        <v>3773</v>
      </c>
      <c r="E735" s="366">
        <v>987.82</v>
      </c>
      <c r="F735" s="948"/>
      <c r="G735" s="367">
        <f>E735*F735</f>
        <v>0</v>
      </c>
      <c r="H735" s="364" t="s">
        <v>885</v>
      </c>
      <c r="I735" s="902"/>
      <c r="J735" s="959" t="str">
        <f t="shared" si="16"/>
        <v>CHYBNÁ CENA</v>
      </c>
    </row>
    <row r="736" spans="1:10" s="108" customFormat="1" ht="12.75">
      <c r="A736" s="368"/>
      <c r="B736" s="369" t="s">
        <v>4530</v>
      </c>
      <c r="C736" s="370" t="s">
        <v>1535</v>
      </c>
      <c r="D736" s="702"/>
      <c r="E736" s="372"/>
      <c r="F736" s="949"/>
      <c r="G736" s="374"/>
      <c r="H736" s="364"/>
      <c r="I736" s="902"/>
      <c r="J736" s="959" t="str">
        <f t="shared" si="16"/>
        <v/>
      </c>
    </row>
    <row r="737" spans="1:10" s="108" customFormat="1" ht="12.75">
      <c r="A737" s="361">
        <v>5</v>
      </c>
      <c r="B737" s="362" t="s">
        <v>1536</v>
      </c>
      <c r="C737" s="364" t="s">
        <v>2984</v>
      </c>
      <c r="D737" s="390" t="s">
        <v>3773</v>
      </c>
      <c r="E737" s="366">
        <v>2721.202</v>
      </c>
      <c r="F737" s="948"/>
      <c r="G737" s="367">
        <f>E737*F737</f>
        <v>0</v>
      </c>
      <c r="H737" s="364"/>
      <c r="I737" s="902"/>
      <c r="J737" s="959" t="str">
        <f t="shared" si="16"/>
        <v>CHYBNÁ CENA</v>
      </c>
    </row>
    <row r="738" spans="1:10" s="108" customFormat="1" ht="12.75">
      <c r="A738" s="368"/>
      <c r="B738" s="369" t="s">
        <v>4530</v>
      </c>
      <c r="C738" s="370" t="s">
        <v>2313</v>
      </c>
      <c r="D738" s="702"/>
      <c r="E738" s="372"/>
      <c r="F738" s="949"/>
      <c r="G738" s="374"/>
      <c r="H738" s="364"/>
      <c r="I738" s="902"/>
      <c r="J738" s="959" t="str">
        <f t="shared" si="16"/>
        <v/>
      </c>
    </row>
    <row r="739" spans="1:10" s="108" customFormat="1" ht="12.75">
      <c r="A739" s="368"/>
      <c r="B739" s="385"/>
      <c r="C739" s="370" t="s">
        <v>2985</v>
      </c>
      <c r="D739" s="702"/>
      <c r="E739" s="372"/>
      <c r="F739" s="949"/>
      <c r="G739" s="374"/>
      <c r="H739" s="364"/>
      <c r="I739" s="902"/>
      <c r="J739" s="959" t="str">
        <f t="shared" si="16"/>
        <v/>
      </c>
    </row>
    <row r="740" spans="1:10" s="108" customFormat="1" ht="33.75">
      <c r="A740" s="361">
        <v>6</v>
      </c>
      <c r="B740" s="362" t="s">
        <v>1537</v>
      </c>
      <c r="C740" s="364" t="s">
        <v>1538</v>
      </c>
      <c r="D740" s="390" t="s">
        <v>3773</v>
      </c>
      <c r="E740" s="366">
        <v>1486</v>
      </c>
      <c r="F740" s="948"/>
      <c r="G740" s="367">
        <f>E740*F740</f>
        <v>0</v>
      </c>
      <c r="H740" s="364" t="s">
        <v>885</v>
      </c>
      <c r="I740" s="902"/>
      <c r="J740" s="959" t="str">
        <f t="shared" si="16"/>
        <v>CHYBNÁ CENA</v>
      </c>
    </row>
    <row r="741" spans="1:10" s="108" customFormat="1" ht="12.75">
      <c r="A741" s="361"/>
      <c r="B741" s="369" t="s">
        <v>4530</v>
      </c>
      <c r="C741" s="364"/>
      <c r="D741" s="390"/>
      <c r="E741" s="366"/>
      <c r="F741" s="948"/>
      <c r="G741" s="367"/>
      <c r="H741" s="364"/>
      <c r="I741" s="902"/>
      <c r="J741" s="959" t="str">
        <f t="shared" si="16"/>
        <v/>
      </c>
    </row>
    <row r="742" spans="1:10" s="108" customFormat="1" ht="33.75">
      <c r="A742" s="361">
        <v>7</v>
      </c>
      <c r="B742" s="362" t="s">
        <v>1539</v>
      </c>
      <c r="C742" s="364" t="s">
        <v>1540</v>
      </c>
      <c r="D742" s="390" t="s">
        <v>3773</v>
      </c>
      <c r="E742" s="366">
        <v>1486</v>
      </c>
      <c r="F742" s="948"/>
      <c r="G742" s="367">
        <f>E742*F742</f>
        <v>0</v>
      </c>
      <c r="H742" s="364" t="s">
        <v>885</v>
      </c>
      <c r="I742" s="902"/>
      <c r="J742" s="959" t="str">
        <f t="shared" si="16"/>
        <v>CHYBNÁ CENA</v>
      </c>
    </row>
    <row r="743" spans="1:10" s="108" customFormat="1" ht="12.75">
      <c r="A743" s="361"/>
      <c r="B743" s="369" t="s">
        <v>4530</v>
      </c>
      <c r="C743" s="364"/>
      <c r="D743" s="390"/>
      <c r="E743" s="366"/>
      <c r="F743" s="948"/>
      <c r="G743" s="367"/>
      <c r="H743" s="364"/>
      <c r="I743" s="902"/>
      <c r="J743" s="959" t="str">
        <f t="shared" si="16"/>
        <v/>
      </c>
    </row>
    <row r="744" spans="1:10" s="108" customFormat="1" ht="33.75">
      <c r="A744" s="361">
        <v>8</v>
      </c>
      <c r="B744" s="362" t="s">
        <v>1541</v>
      </c>
      <c r="C744" s="364" t="s">
        <v>1542</v>
      </c>
      <c r="D744" s="390" t="s">
        <v>3773</v>
      </c>
      <c r="E744" s="366">
        <v>987.82</v>
      </c>
      <c r="F744" s="948"/>
      <c r="G744" s="367">
        <f>E744*F744</f>
        <v>0</v>
      </c>
      <c r="H744" s="364" t="s">
        <v>885</v>
      </c>
      <c r="I744" s="902"/>
      <c r="J744" s="959" t="str">
        <f t="shared" si="16"/>
        <v>CHYBNÁ CENA</v>
      </c>
    </row>
    <row r="745" spans="1:10" s="108" customFormat="1" ht="12.75">
      <c r="A745" s="361"/>
      <c r="B745" s="369" t="s">
        <v>4530</v>
      </c>
      <c r="C745" s="364"/>
      <c r="D745" s="390"/>
      <c r="E745" s="366"/>
      <c r="F745" s="948"/>
      <c r="G745" s="367"/>
      <c r="H745" s="364"/>
      <c r="I745" s="902"/>
      <c r="J745" s="959" t="str">
        <f t="shared" si="16"/>
        <v/>
      </c>
    </row>
    <row r="746" spans="1:10" s="108" customFormat="1" ht="33.75">
      <c r="A746" s="361">
        <v>9</v>
      </c>
      <c r="B746" s="362" t="s">
        <v>1543</v>
      </c>
      <c r="C746" s="364" t="s">
        <v>1544</v>
      </c>
      <c r="D746" s="390" t="s">
        <v>3773</v>
      </c>
      <c r="E746" s="366">
        <v>987.82</v>
      </c>
      <c r="F746" s="948"/>
      <c r="G746" s="367">
        <f>E746*F746</f>
        <v>0</v>
      </c>
      <c r="H746" s="364" t="s">
        <v>885</v>
      </c>
      <c r="I746" s="902"/>
      <c r="J746" s="959" t="str">
        <f t="shared" si="16"/>
        <v>CHYBNÁ CENA</v>
      </c>
    </row>
    <row r="747" spans="1:10" s="108" customFormat="1" ht="12.75">
      <c r="A747" s="361"/>
      <c r="B747" s="369" t="s">
        <v>4530</v>
      </c>
      <c r="C747" s="364"/>
      <c r="D747" s="390"/>
      <c r="E747" s="366"/>
      <c r="F747" s="948"/>
      <c r="G747" s="367"/>
      <c r="H747" s="364"/>
      <c r="I747" s="902"/>
      <c r="J747" s="959" t="str">
        <f t="shared" si="16"/>
        <v/>
      </c>
    </row>
    <row r="748" spans="1:10" s="108" customFormat="1" ht="12.75">
      <c r="A748" s="361">
        <v>10</v>
      </c>
      <c r="B748" s="362" t="s">
        <v>1545</v>
      </c>
      <c r="C748" s="364" t="s">
        <v>1546</v>
      </c>
      <c r="D748" s="390" t="s">
        <v>3773</v>
      </c>
      <c r="E748" s="366">
        <v>5690.2</v>
      </c>
      <c r="F748" s="948"/>
      <c r="G748" s="367">
        <f>E748*F748</f>
        <v>0</v>
      </c>
      <c r="H748" s="364"/>
      <c r="I748" s="902"/>
      <c r="J748" s="959" t="str">
        <f t="shared" si="16"/>
        <v>CHYBNÁ CENA</v>
      </c>
    </row>
    <row r="749" spans="1:10" s="108" customFormat="1" ht="12.75">
      <c r="A749" s="368"/>
      <c r="B749" s="369" t="s">
        <v>4530</v>
      </c>
      <c r="C749" s="370" t="s">
        <v>4396</v>
      </c>
      <c r="D749" s="814"/>
      <c r="E749" s="372"/>
      <c r="F749" s="949"/>
      <c r="G749" s="374"/>
      <c r="H749" s="364"/>
      <c r="I749" s="902"/>
      <c r="J749" s="959" t="str">
        <f t="shared" si="16"/>
        <v/>
      </c>
    </row>
    <row r="750" spans="1:10" s="108" customFormat="1" ht="12.75">
      <c r="A750" s="368"/>
      <c r="B750" s="385"/>
      <c r="C750" s="370" t="s">
        <v>4383</v>
      </c>
      <c r="D750" s="814"/>
      <c r="E750" s="372"/>
      <c r="F750" s="949"/>
      <c r="G750" s="374"/>
      <c r="H750" s="364"/>
      <c r="I750" s="902"/>
      <c r="J750" s="959" t="str">
        <f t="shared" si="16"/>
        <v/>
      </c>
    </row>
    <row r="751" spans="1:10" s="108" customFormat="1" ht="33.75">
      <c r="A751" s="361">
        <v>11</v>
      </c>
      <c r="B751" s="362" t="s">
        <v>1547</v>
      </c>
      <c r="C751" s="364" t="s">
        <v>1548</v>
      </c>
      <c r="D751" s="390" t="s">
        <v>3773</v>
      </c>
      <c r="E751" s="366">
        <v>723.73</v>
      </c>
      <c r="F751" s="948"/>
      <c r="G751" s="367">
        <f>E751*F751</f>
        <v>0</v>
      </c>
      <c r="H751" s="364" t="s">
        <v>885</v>
      </c>
      <c r="I751" s="902"/>
      <c r="J751" s="959" t="str">
        <f t="shared" si="16"/>
        <v>CHYBNÁ CENA</v>
      </c>
    </row>
    <row r="752" spans="1:10" s="108" customFormat="1" ht="12.75">
      <c r="A752" s="368"/>
      <c r="B752" s="369" t="s">
        <v>4530</v>
      </c>
      <c r="C752" s="370" t="s">
        <v>1549</v>
      </c>
      <c r="D752" s="814"/>
      <c r="E752" s="372">
        <v>723.73</v>
      </c>
      <c r="F752" s="949"/>
      <c r="G752" s="374"/>
      <c r="H752" s="364"/>
      <c r="I752" s="902"/>
      <c r="J752" s="959" t="str">
        <f t="shared" si="16"/>
        <v/>
      </c>
    </row>
    <row r="753" spans="1:10" s="108" customFormat="1" ht="12.75">
      <c r="A753" s="361">
        <v>12</v>
      </c>
      <c r="B753" s="362" t="s">
        <v>1550</v>
      </c>
      <c r="C753" s="364" t="s">
        <v>1551</v>
      </c>
      <c r="D753" s="390" t="s">
        <v>1570</v>
      </c>
      <c r="E753" s="366">
        <v>32</v>
      </c>
      <c r="F753" s="948"/>
      <c r="G753" s="367">
        <f>E753*F753</f>
        <v>0</v>
      </c>
      <c r="H753" s="364" t="s">
        <v>910</v>
      </c>
      <c r="I753" s="902"/>
      <c r="J753" s="959" t="str">
        <f t="shared" si="16"/>
        <v>CHYBNÁ CENA</v>
      </c>
    </row>
    <row r="754" spans="1:10" s="108" customFormat="1" ht="12.75">
      <c r="A754" s="361"/>
      <c r="B754" s="369" t="s">
        <v>4530</v>
      </c>
      <c r="C754" s="364"/>
      <c r="D754" s="390"/>
      <c r="E754" s="366"/>
      <c r="F754" s="948"/>
      <c r="G754" s="367"/>
      <c r="H754" s="364"/>
      <c r="I754" s="902"/>
      <c r="J754" s="959" t="str">
        <f t="shared" si="16"/>
        <v/>
      </c>
    </row>
    <row r="755" spans="1:10" s="108" customFormat="1" ht="12.75">
      <c r="A755" s="361">
        <v>13</v>
      </c>
      <c r="B755" s="362" t="s">
        <v>1552</v>
      </c>
      <c r="C755" s="364" t="s">
        <v>1553</v>
      </c>
      <c r="D755" s="390" t="s">
        <v>1570</v>
      </c>
      <c r="E755" s="366">
        <v>28</v>
      </c>
      <c r="F755" s="948"/>
      <c r="G755" s="367">
        <f>E755*F755</f>
        <v>0</v>
      </c>
      <c r="H755" s="364" t="s">
        <v>910</v>
      </c>
      <c r="I755" s="902"/>
      <c r="J755" s="959" t="str">
        <f t="shared" si="16"/>
        <v>CHYBNÁ CENA</v>
      </c>
    </row>
    <row r="756" spans="1:10" s="108" customFormat="1" ht="12.75">
      <c r="A756" s="361"/>
      <c r="B756" s="369" t="s">
        <v>4530</v>
      </c>
      <c r="C756" s="364"/>
      <c r="D756" s="390"/>
      <c r="E756" s="366"/>
      <c r="F756" s="948"/>
      <c r="G756" s="367"/>
      <c r="H756" s="364"/>
      <c r="I756" s="902"/>
      <c r="J756" s="959" t="str">
        <f t="shared" si="16"/>
        <v/>
      </c>
    </row>
    <row r="757" spans="1:10" s="108" customFormat="1" ht="12.75">
      <c r="A757" s="361">
        <v>14</v>
      </c>
      <c r="B757" s="362" t="s">
        <v>1554</v>
      </c>
      <c r="C757" s="364" t="s">
        <v>1555</v>
      </c>
      <c r="D757" s="390" t="s">
        <v>3788</v>
      </c>
      <c r="E757" s="366">
        <v>13</v>
      </c>
      <c r="F757" s="948"/>
      <c r="G757" s="367">
        <f>E757*F757</f>
        <v>0</v>
      </c>
      <c r="H757" s="364"/>
      <c r="I757" s="902"/>
      <c r="J757" s="959" t="str">
        <f t="shared" si="16"/>
        <v>CHYBNÁ CENA</v>
      </c>
    </row>
    <row r="758" spans="1:10" s="108" customFormat="1" ht="12.75">
      <c r="A758" s="361"/>
      <c r="B758" s="369" t="s">
        <v>4530</v>
      </c>
      <c r="C758" s="364"/>
      <c r="D758" s="390"/>
      <c r="E758" s="366"/>
      <c r="F758" s="948"/>
      <c r="G758" s="367"/>
      <c r="H758" s="364"/>
      <c r="I758" s="902"/>
      <c r="J758" s="959" t="str">
        <f t="shared" si="16"/>
        <v/>
      </c>
    </row>
    <row r="759" spans="1:10" s="108" customFormat="1" ht="12.75">
      <c r="A759" s="693" t="s">
        <v>1779</v>
      </c>
      <c r="B759" s="694" t="s">
        <v>1556</v>
      </c>
      <c r="C759" s="700" t="s">
        <v>1557</v>
      </c>
      <c r="D759" s="697"/>
      <c r="E759" s="698"/>
      <c r="F759" s="952"/>
      <c r="G759" s="696">
        <f>SUM(G761:G819)</f>
        <v>0</v>
      </c>
      <c r="H759" s="904"/>
      <c r="I759" s="906"/>
      <c r="J759" s="959" t="str">
        <f t="shared" si="16"/>
        <v/>
      </c>
    </row>
    <row r="760" spans="1:10" s="108" customFormat="1" ht="12.75">
      <c r="A760" s="361"/>
      <c r="B760" s="362"/>
      <c r="C760" s="411" t="s">
        <v>1753</v>
      </c>
      <c r="D760" s="390"/>
      <c r="E760" s="366"/>
      <c r="F760" s="948"/>
      <c r="G760" s="367"/>
      <c r="H760" s="364"/>
      <c r="I760" s="902"/>
      <c r="J760" s="959" t="str">
        <f t="shared" si="16"/>
        <v/>
      </c>
    </row>
    <row r="761" spans="1:10" s="108" customFormat="1" ht="33.75">
      <c r="A761" s="361">
        <v>1</v>
      </c>
      <c r="B761" s="362" t="s">
        <v>1558</v>
      </c>
      <c r="C761" s="364" t="s">
        <v>4604</v>
      </c>
      <c r="D761" s="390" t="s">
        <v>3773</v>
      </c>
      <c r="E761" s="366">
        <v>1752.83</v>
      </c>
      <c r="F761" s="948"/>
      <c r="G761" s="367">
        <f>E761*F761</f>
        <v>0</v>
      </c>
      <c r="H761" s="364" t="s">
        <v>887</v>
      </c>
      <c r="I761" s="902"/>
      <c r="J761" s="959" t="str">
        <f t="shared" si="16"/>
        <v>CHYBNÁ CENA</v>
      </c>
    </row>
    <row r="762" spans="1:10" s="108" customFormat="1" ht="12.75">
      <c r="A762" s="368"/>
      <c r="B762" s="369" t="s">
        <v>4530</v>
      </c>
      <c r="C762" s="370" t="s">
        <v>4085</v>
      </c>
      <c r="D762" s="793"/>
      <c r="E762" s="372"/>
      <c r="F762" s="949"/>
      <c r="G762" s="374"/>
      <c r="H762" s="364"/>
      <c r="I762" s="902"/>
      <c r="J762" s="959" t="str">
        <f t="shared" si="16"/>
        <v/>
      </c>
    </row>
    <row r="763" spans="1:10" s="108" customFormat="1" ht="33.75">
      <c r="A763" s="361">
        <v>2</v>
      </c>
      <c r="B763" s="362" t="s">
        <v>1716</v>
      </c>
      <c r="C763" s="364" t="s">
        <v>1717</v>
      </c>
      <c r="D763" s="390" t="s">
        <v>3773</v>
      </c>
      <c r="E763" s="366">
        <v>8764.15</v>
      </c>
      <c r="F763" s="948"/>
      <c r="G763" s="367">
        <f>E763*F763</f>
        <v>0</v>
      </c>
      <c r="H763" s="364" t="s">
        <v>887</v>
      </c>
      <c r="I763" s="902" t="s">
        <v>1738</v>
      </c>
      <c r="J763" s="959" t="str">
        <f t="shared" si="16"/>
        <v>CHYBNÁ CENA</v>
      </c>
    </row>
    <row r="764" spans="1:10" s="108" customFormat="1" ht="12.75">
      <c r="A764" s="368"/>
      <c r="B764" s="369"/>
      <c r="C764" s="370" t="s">
        <v>1486</v>
      </c>
      <c r="D764" s="793"/>
      <c r="E764" s="372"/>
      <c r="F764" s="949"/>
      <c r="G764" s="374"/>
      <c r="H764" s="364"/>
      <c r="I764" s="902"/>
      <c r="J764" s="959" t="str">
        <f t="shared" si="16"/>
        <v/>
      </c>
    </row>
    <row r="765" spans="1:10" s="108" customFormat="1" ht="33.75">
      <c r="A765" s="1232">
        <v>3</v>
      </c>
      <c r="B765" s="1233" t="s">
        <v>4605</v>
      </c>
      <c r="C765" s="1234" t="s">
        <v>1715</v>
      </c>
      <c r="D765" s="1235" t="s">
        <v>3773</v>
      </c>
      <c r="E765" s="1236">
        <v>403.95</v>
      </c>
      <c r="F765" s="1237"/>
      <c r="G765" s="1238">
        <f>E765*F765</f>
        <v>0</v>
      </c>
      <c r="H765" s="1234" t="s">
        <v>887</v>
      </c>
      <c r="I765" s="1239" t="s">
        <v>931</v>
      </c>
      <c r="J765" s="959" t="str">
        <f t="shared" si="16"/>
        <v>CHYBNÁ CENA</v>
      </c>
    </row>
    <row r="766" spans="1:10" s="108" customFormat="1" ht="12.75">
      <c r="A766" s="368"/>
      <c r="B766" s="369" t="s">
        <v>4530</v>
      </c>
      <c r="C766" s="370" t="s">
        <v>4082</v>
      </c>
      <c r="D766" s="793"/>
      <c r="E766" s="372"/>
      <c r="F766" s="949"/>
      <c r="G766" s="374"/>
      <c r="H766" s="364"/>
      <c r="I766" s="902"/>
      <c r="J766" s="959" t="str">
        <f t="shared" si="16"/>
        <v/>
      </c>
    </row>
    <row r="767" spans="1:10" s="108" customFormat="1" ht="12.75">
      <c r="A767" s="368"/>
      <c r="B767" s="385"/>
      <c r="C767" s="370" t="s">
        <v>4083</v>
      </c>
      <c r="D767" s="793"/>
      <c r="E767" s="372"/>
      <c r="F767" s="949"/>
      <c r="G767" s="374"/>
      <c r="H767" s="364"/>
      <c r="I767" s="902"/>
      <c r="J767" s="959" t="str">
        <f t="shared" si="16"/>
        <v/>
      </c>
    </row>
    <row r="768" spans="1:10" s="108" customFormat="1" ht="12.75">
      <c r="A768" s="368"/>
      <c r="B768" s="385"/>
      <c r="C768" s="370" t="s">
        <v>2664</v>
      </c>
      <c r="D768" s="793"/>
      <c r="E768" s="372"/>
      <c r="F768" s="949"/>
      <c r="G768" s="374"/>
      <c r="H768" s="364"/>
      <c r="I768" s="902"/>
      <c r="J768" s="959" t="str">
        <f t="shared" si="16"/>
        <v/>
      </c>
    </row>
    <row r="769" spans="1:10" s="108" customFormat="1" ht="33.75">
      <c r="A769" s="1232">
        <v>4</v>
      </c>
      <c r="B769" s="1233" t="s">
        <v>4606</v>
      </c>
      <c r="C769" s="1234" t="s">
        <v>4607</v>
      </c>
      <c r="D769" s="1235" t="s">
        <v>3773</v>
      </c>
      <c r="E769" s="1236">
        <v>1919.22</v>
      </c>
      <c r="F769" s="1237"/>
      <c r="G769" s="1238">
        <f>E769*F769</f>
        <v>0</v>
      </c>
      <c r="H769" s="1234" t="s">
        <v>887</v>
      </c>
      <c r="I769" s="1239" t="s">
        <v>931</v>
      </c>
      <c r="J769" s="959" t="str">
        <f t="shared" si="16"/>
        <v>CHYBNÁ CENA</v>
      </c>
    </row>
    <row r="770" spans="1:10" s="108" customFormat="1" ht="12.75">
      <c r="A770" s="368"/>
      <c r="B770" s="369" t="s">
        <v>4530</v>
      </c>
      <c r="C770" s="370" t="s">
        <v>4085</v>
      </c>
      <c r="D770" s="793"/>
      <c r="E770" s="372"/>
      <c r="F770" s="949"/>
      <c r="G770" s="374"/>
      <c r="H770" s="364"/>
      <c r="I770" s="902"/>
      <c r="J770" s="959" t="str">
        <f t="shared" si="16"/>
        <v/>
      </c>
    </row>
    <row r="771" spans="1:10" s="108" customFormat="1" ht="12.75">
      <c r="A771" s="368"/>
      <c r="B771" s="385"/>
      <c r="C771" s="370" t="s">
        <v>2986</v>
      </c>
      <c r="D771" s="793"/>
      <c r="E771" s="372"/>
      <c r="F771" s="949"/>
      <c r="G771" s="374"/>
      <c r="H771" s="364"/>
      <c r="I771" s="902"/>
      <c r="J771" s="959" t="str">
        <f t="shared" si="16"/>
        <v/>
      </c>
    </row>
    <row r="772" spans="1:10" s="108" customFormat="1" ht="12.75">
      <c r="A772" s="368"/>
      <c r="B772" s="385"/>
      <c r="C772" s="370" t="s">
        <v>1814</v>
      </c>
      <c r="D772" s="793"/>
      <c r="E772" s="372"/>
      <c r="F772" s="949"/>
      <c r="G772" s="374"/>
      <c r="H772" s="364"/>
      <c r="I772" s="902"/>
      <c r="J772" s="959" t="str">
        <f t="shared" si="16"/>
        <v/>
      </c>
    </row>
    <row r="773" spans="1:10" s="108" customFormat="1" ht="12.75">
      <c r="A773" s="368"/>
      <c r="B773" s="385"/>
      <c r="C773" s="370" t="s">
        <v>1816</v>
      </c>
      <c r="D773" s="793"/>
      <c r="E773" s="372"/>
      <c r="F773" s="949"/>
      <c r="G773" s="374"/>
      <c r="H773" s="364"/>
      <c r="I773" s="902"/>
      <c r="J773" s="959" t="str">
        <f t="shared" si="16"/>
        <v/>
      </c>
    </row>
    <row r="774" spans="1:10" s="108" customFormat="1" ht="33.75">
      <c r="A774" s="361">
        <v>5</v>
      </c>
      <c r="B774" s="362" t="s">
        <v>4608</v>
      </c>
      <c r="C774" s="364" t="s">
        <v>4609</v>
      </c>
      <c r="D774" s="390" t="s">
        <v>3773</v>
      </c>
      <c r="E774" s="366">
        <v>2089.86</v>
      </c>
      <c r="F774" s="948"/>
      <c r="G774" s="367">
        <f>E774*F774</f>
        <v>0</v>
      </c>
      <c r="H774" s="364" t="s">
        <v>887</v>
      </c>
      <c r="I774" s="902"/>
      <c r="J774" s="959" t="str">
        <f t="shared" si="16"/>
        <v>CHYBNÁ CENA</v>
      </c>
    </row>
    <row r="775" spans="1:10" s="108" customFormat="1" ht="12.75">
      <c r="A775" s="361"/>
      <c r="B775" s="362"/>
      <c r="C775" s="370" t="s">
        <v>2987</v>
      </c>
      <c r="D775" s="386"/>
      <c r="E775" s="366"/>
      <c r="F775" s="948"/>
      <c r="G775" s="367"/>
      <c r="H775" s="364"/>
      <c r="I775" s="902"/>
      <c r="J775" s="959" t="str">
        <f t="shared" si="16"/>
        <v/>
      </c>
    </row>
    <row r="776" spans="1:10" s="108" customFormat="1" ht="12.75">
      <c r="A776" s="368"/>
      <c r="B776" s="369" t="s">
        <v>4530</v>
      </c>
      <c r="C776" s="370" t="s">
        <v>4085</v>
      </c>
      <c r="D776" s="793"/>
      <c r="E776" s="372"/>
      <c r="F776" s="949"/>
      <c r="G776" s="374"/>
      <c r="H776" s="364"/>
      <c r="I776" s="902"/>
      <c r="J776" s="959" t="str">
        <f t="shared" si="16"/>
        <v/>
      </c>
    </row>
    <row r="777" spans="1:10" s="108" customFormat="1" ht="12.75">
      <c r="A777" s="368"/>
      <c r="B777" s="369"/>
      <c r="C777" s="370" t="s">
        <v>4082</v>
      </c>
      <c r="D777" s="793"/>
      <c r="E777" s="372"/>
      <c r="F777" s="949"/>
      <c r="G777" s="374"/>
      <c r="H777" s="364"/>
      <c r="I777" s="902"/>
      <c r="J777" s="959" t="str">
        <f t="shared" si="16"/>
        <v/>
      </c>
    </row>
    <row r="778" spans="1:10" s="108" customFormat="1" ht="12.75">
      <c r="A778" s="368"/>
      <c r="B778" s="369"/>
      <c r="C778" s="370" t="s">
        <v>4083</v>
      </c>
      <c r="D778" s="793"/>
      <c r="E778" s="372"/>
      <c r="F778" s="949"/>
      <c r="G778" s="374"/>
      <c r="H778" s="364"/>
      <c r="I778" s="902"/>
      <c r="J778" s="959" t="str">
        <f t="shared" si="16"/>
        <v/>
      </c>
    </row>
    <row r="779" spans="1:10" s="108" customFormat="1" ht="33.75">
      <c r="A779" s="361">
        <v>6</v>
      </c>
      <c r="B779" s="362" t="s">
        <v>4610</v>
      </c>
      <c r="C779" s="364" t="s">
        <v>4611</v>
      </c>
      <c r="D779" s="390" t="s">
        <v>3773</v>
      </c>
      <c r="E779" s="366">
        <v>2290.31</v>
      </c>
      <c r="F779" s="948"/>
      <c r="G779" s="367">
        <f>E779*F779</f>
        <v>0</v>
      </c>
      <c r="H779" s="364" t="s">
        <v>887</v>
      </c>
      <c r="I779" s="902"/>
      <c r="J779" s="959" t="str">
        <f aca="true" t="shared" si="17" ref="J779:J842">IF((ISBLANK(D779)),"",IF(G779&lt;=0,"CHYBNÁ CENA",""))</f>
        <v>CHYBNÁ CENA</v>
      </c>
    </row>
    <row r="780" spans="1:10" s="108" customFormat="1" ht="12.75">
      <c r="A780" s="368"/>
      <c r="B780" s="369" t="s">
        <v>4530</v>
      </c>
      <c r="C780" s="370" t="s">
        <v>2987</v>
      </c>
      <c r="D780" s="793"/>
      <c r="E780" s="372"/>
      <c r="F780" s="949"/>
      <c r="G780" s="374"/>
      <c r="H780" s="364"/>
      <c r="I780" s="902"/>
      <c r="J780" s="959" t="str">
        <f t="shared" si="17"/>
        <v/>
      </c>
    </row>
    <row r="781" spans="1:10" s="108" customFormat="1" ht="12.75">
      <c r="A781" s="368"/>
      <c r="B781" s="385"/>
      <c r="C781" s="370" t="s">
        <v>4082</v>
      </c>
      <c r="D781" s="793"/>
      <c r="E781" s="372"/>
      <c r="F781" s="949"/>
      <c r="G781" s="374"/>
      <c r="H781" s="364"/>
      <c r="I781" s="902"/>
      <c r="J781" s="959" t="str">
        <f t="shared" si="17"/>
        <v/>
      </c>
    </row>
    <row r="782" spans="1:10" s="108" customFormat="1" ht="12.75">
      <c r="A782" s="368"/>
      <c r="B782" s="385"/>
      <c r="C782" s="370" t="s">
        <v>4083</v>
      </c>
      <c r="D782" s="793"/>
      <c r="E782" s="372"/>
      <c r="F782" s="949"/>
      <c r="G782" s="374"/>
      <c r="H782" s="364"/>
      <c r="I782" s="902"/>
      <c r="J782" s="959" t="str">
        <f t="shared" si="17"/>
        <v/>
      </c>
    </row>
    <row r="783" spans="1:10" s="108" customFormat="1" ht="12.75">
      <c r="A783" s="368"/>
      <c r="B783" s="385"/>
      <c r="C783" s="370" t="s">
        <v>2664</v>
      </c>
      <c r="D783" s="793"/>
      <c r="E783" s="372"/>
      <c r="F783" s="949"/>
      <c r="G783" s="374"/>
      <c r="H783" s="364"/>
      <c r="I783" s="902"/>
      <c r="J783" s="959" t="str">
        <f t="shared" si="17"/>
        <v/>
      </c>
    </row>
    <row r="784" spans="1:10" s="108" customFormat="1" ht="12.75">
      <c r="A784" s="368"/>
      <c r="B784" s="385"/>
      <c r="C784" s="370" t="s">
        <v>1491</v>
      </c>
      <c r="D784" s="793"/>
      <c r="E784" s="372"/>
      <c r="F784" s="949"/>
      <c r="G784" s="374"/>
      <c r="H784" s="364"/>
      <c r="I784" s="902"/>
      <c r="J784" s="959" t="str">
        <f t="shared" si="17"/>
        <v/>
      </c>
    </row>
    <row r="785" spans="1:10" s="108" customFormat="1" ht="12.75">
      <c r="A785" s="368"/>
      <c r="B785" s="385"/>
      <c r="C785" s="370" t="s">
        <v>2988</v>
      </c>
      <c r="D785" s="793"/>
      <c r="E785" s="372"/>
      <c r="F785" s="949"/>
      <c r="G785" s="374"/>
      <c r="H785" s="364"/>
      <c r="I785" s="902"/>
      <c r="J785" s="959" t="str">
        <f t="shared" si="17"/>
        <v/>
      </c>
    </row>
    <row r="786" spans="1:10" s="108" customFormat="1" ht="12.75">
      <c r="A786" s="368"/>
      <c r="B786" s="385"/>
      <c r="C786" s="370" t="s">
        <v>4085</v>
      </c>
      <c r="D786" s="793"/>
      <c r="E786" s="372"/>
      <c r="F786" s="949"/>
      <c r="G786" s="374"/>
      <c r="H786" s="364"/>
      <c r="I786" s="902"/>
      <c r="J786" s="959" t="str">
        <f t="shared" si="17"/>
        <v/>
      </c>
    </row>
    <row r="787" spans="1:10" s="108" customFormat="1" ht="12.75">
      <c r="A787" s="368"/>
      <c r="B787" s="385"/>
      <c r="C787" s="370" t="s">
        <v>4284</v>
      </c>
      <c r="D787" s="793"/>
      <c r="E787" s="372"/>
      <c r="F787" s="949"/>
      <c r="G787" s="374"/>
      <c r="H787" s="364"/>
      <c r="I787" s="902"/>
      <c r="J787" s="959" t="str">
        <f t="shared" si="17"/>
        <v/>
      </c>
    </row>
    <row r="788" spans="1:10" s="108" customFormat="1" ht="12.75">
      <c r="A788" s="368"/>
      <c r="B788" s="385"/>
      <c r="C788" s="370" t="s">
        <v>4378</v>
      </c>
      <c r="D788" s="793"/>
      <c r="E788" s="372"/>
      <c r="F788" s="949"/>
      <c r="G788" s="374"/>
      <c r="H788" s="364"/>
      <c r="I788" s="902"/>
      <c r="J788" s="959" t="str">
        <f t="shared" si="17"/>
        <v/>
      </c>
    </row>
    <row r="789" spans="1:10" s="108" customFormat="1" ht="12.75">
      <c r="A789" s="368"/>
      <c r="B789" s="385"/>
      <c r="C789" s="370" t="s">
        <v>1816</v>
      </c>
      <c r="D789" s="793"/>
      <c r="E789" s="372"/>
      <c r="F789" s="949"/>
      <c r="G789" s="374"/>
      <c r="H789" s="364"/>
      <c r="I789" s="902"/>
      <c r="J789" s="959" t="str">
        <f t="shared" si="17"/>
        <v/>
      </c>
    </row>
    <row r="790" spans="1:10" s="108" customFormat="1" ht="12.75">
      <c r="A790" s="368"/>
      <c r="B790" s="385"/>
      <c r="C790" s="370" t="s">
        <v>1492</v>
      </c>
      <c r="D790" s="793"/>
      <c r="E790" s="372"/>
      <c r="F790" s="949"/>
      <c r="G790" s="374"/>
      <c r="H790" s="364"/>
      <c r="I790" s="902"/>
      <c r="J790" s="959" t="str">
        <f t="shared" si="17"/>
        <v/>
      </c>
    </row>
    <row r="791" spans="1:10" s="108" customFormat="1" ht="12.75">
      <c r="A791" s="361">
        <v>7</v>
      </c>
      <c r="B791" s="362" t="s">
        <v>4612</v>
      </c>
      <c r="C791" s="364" t="s">
        <v>4613</v>
      </c>
      <c r="D791" s="390" t="s">
        <v>3773</v>
      </c>
      <c r="E791" s="366">
        <v>2075</v>
      </c>
      <c r="F791" s="948"/>
      <c r="G791" s="367">
        <f>E791*F791</f>
        <v>0</v>
      </c>
      <c r="H791" s="364"/>
      <c r="I791" s="902"/>
      <c r="J791" s="959" t="str">
        <f t="shared" si="17"/>
        <v>CHYBNÁ CENA</v>
      </c>
    </row>
    <row r="792" spans="1:10" s="108" customFormat="1" ht="12.75">
      <c r="A792" s="368"/>
      <c r="B792" s="369" t="s">
        <v>4530</v>
      </c>
      <c r="C792" s="370">
        <v>1886.36</v>
      </c>
      <c r="D792" s="793"/>
      <c r="E792" s="372"/>
      <c r="F792" s="949"/>
      <c r="G792" s="374"/>
      <c r="H792" s="364"/>
      <c r="I792" s="902"/>
      <c r="J792" s="959" t="str">
        <f t="shared" si="17"/>
        <v/>
      </c>
    </row>
    <row r="793" spans="1:10" s="108" customFormat="1" ht="12.75">
      <c r="A793" s="368"/>
      <c r="B793" s="369"/>
      <c r="C793" s="370" t="s">
        <v>2985</v>
      </c>
      <c r="D793" s="793"/>
      <c r="E793" s="372"/>
      <c r="F793" s="949"/>
      <c r="G793" s="374"/>
      <c r="H793" s="364"/>
      <c r="I793" s="902"/>
      <c r="J793" s="959" t="str">
        <f t="shared" si="17"/>
        <v/>
      </c>
    </row>
    <row r="794" spans="1:10" s="108" customFormat="1" ht="12.75">
      <c r="A794" s="361">
        <v>8</v>
      </c>
      <c r="B794" s="362" t="s">
        <v>1545</v>
      </c>
      <c r="C794" s="364" t="s">
        <v>4614</v>
      </c>
      <c r="D794" s="390" t="s">
        <v>3773</v>
      </c>
      <c r="E794" s="366">
        <v>2743.19</v>
      </c>
      <c r="F794" s="948"/>
      <c r="G794" s="367">
        <f>E794*F794</f>
        <v>0</v>
      </c>
      <c r="H794" s="364"/>
      <c r="I794" s="902"/>
      <c r="J794" s="959" t="str">
        <f t="shared" si="17"/>
        <v>CHYBNÁ CENA</v>
      </c>
    </row>
    <row r="795" spans="1:10" s="108" customFormat="1" ht="12.75">
      <c r="A795" s="368"/>
      <c r="B795" s="369" t="s">
        <v>4530</v>
      </c>
      <c r="C795" s="370" t="s">
        <v>1493</v>
      </c>
      <c r="D795" s="793"/>
      <c r="E795" s="372"/>
      <c r="F795" s="949"/>
      <c r="G795" s="374"/>
      <c r="H795" s="364"/>
      <c r="I795" s="902"/>
      <c r="J795" s="959" t="str">
        <f t="shared" si="17"/>
        <v/>
      </c>
    </row>
    <row r="796" spans="1:10" s="108" customFormat="1" ht="12.75">
      <c r="A796" s="368"/>
      <c r="B796" s="369"/>
      <c r="C796" s="370" t="s">
        <v>2985</v>
      </c>
      <c r="D796" s="793"/>
      <c r="E796" s="372"/>
      <c r="F796" s="949"/>
      <c r="G796" s="374"/>
      <c r="H796" s="364"/>
      <c r="I796" s="902"/>
      <c r="J796" s="959" t="str">
        <f t="shared" si="17"/>
        <v/>
      </c>
    </row>
    <row r="797" spans="1:10" s="108" customFormat="1" ht="33.75">
      <c r="A797" s="361">
        <v>9</v>
      </c>
      <c r="B797" s="362" t="s">
        <v>4379</v>
      </c>
      <c r="C797" s="364" t="s">
        <v>4380</v>
      </c>
      <c r="D797" s="390" t="s">
        <v>3773</v>
      </c>
      <c r="E797" s="366">
        <v>2222.25</v>
      </c>
      <c r="F797" s="948"/>
      <c r="G797" s="367">
        <f>E797*F797</f>
        <v>0</v>
      </c>
      <c r="H797" s="364" t="s">
        <v>887</v>
      </c>
      <c r="I797" s="902" t="s">
        <v>2451</v>
      </c>
      <c r="J797" s="959" t="str">
        <f t="shared" si="17"/>
        <v>CHYBNÁ CENA</v>
      </c>
    </row>
    <row r="798" spans="1:10" s="108" customFormat="1" ht="12.75">
      <c r="A798" s="368"/>
      <c r="B798" s="369" t="s">
        <v>4530</v>
      </c>
      <c r="C798" s="370" t="s">
        <v>4085</v>
      </c>
      <c r="D798" s="793"/>
      <c r="E798" s="372"/>
      <c r="F798" s="949"/>
      <c r="G798" s="374"/>
      <c r="H798" s="364"/>
      <c r="I798" s="902"/>
      <c r="J798" s="959" t="str">
        <f t="shared" si="17"/>
        <v/>
      </c>
    </row>
    <row r="799" spans="1:10" s="108" customFormat="1" ht="12.75">
      <c r="A799" s="368"/>
      <c r="B799" s="385"/>
      <c r="C799" s="370" t="s">
        <v>4284</v>
      </c>
      <c r="D799" s="793"/>
      <c r="E799" s="372"/>
      <c r="F799" s="949"/>
      <c r="G799" s="374"/>
      <c r="H799" s="364"/>
      <c r="I799" s="902"/>
      <c r="J799" s="959" t="str">
        <f t="shared" si="17"/>
        <v/>
      </c>
    </row>
    <row r="800" spans="1:10" s="108" customFormat="1" ht="12.75">
      <c r="A800" s="368"/>
      <c r="B800" s="385"/>
      <c r="C800" s="370" t="s">
        <v>4082</v>
      </c>
      <c r="D800" s="793"/>
      <c r="E800" s="372"/>
      <c r="F800" s="949"/>
      <c r="G800" s="374"/>
      <c r="H800" s="364"/>
      <c r="I800" s="902"/>
      <c r="J800" s="959" t="str">
        <f t="shared" si="17"/>
        <v/>
      </c>
    </row>
    <row r="801" spans="1:10" s="108" customFormat="1" ht="12.75">
      <c r="A801" s="368"/>
      <c r="B801" s="385"/>
      <c r="C801" s="370" t="s">
        <v>4083</v>
      </c>
      <c r="D801" s="793"/>
      <c r="E801" s="372"/>
      <c r="F801" s="949"/>
      <c r="G801" s="374"/>
      <c r="H801" s="364"/>
      <c r="I801" s="902"/>
      <c r="J801" s="959" t="str">
        <f t="shared" si="17"/>
        <v/>
      </c>
    </row>
    <row r="802" spans="1:10" s="108" customFormat="1" ht="12.75">
      <c r="A802" s="368"/>
      <c r="B802" s="385"/>
      <c r="C802" s="370" t="s">
        <v>2664</v>
      </c>
      <c r="D802" s="793"/>
      <c r="E802" s="372"/>
      <c r="F802" s="949"/>
      <c r="G802" s="374"/>
      <c r="H802" s="364"/>
      <c r="I802" s="902"/>
      <c r="J802" s="959" t="str">
        <f t="shared" si="17"/>
        <v/>
      </c>
    </row>
    <row r="803" spans="1:10" s="108" customFormat="1" ht="33.75">
      <c r="A803" s="361">
        <v>10</v>
      </c>
      <c r="B803" s="362" t="s">
        <v>4381</v>
      </c>
      <c r="C803" s="364" t="s">
        <v>4382</v>
      </c>
      <c r="D803" s="390" t="s">
        <v>3773</v>
      </c>
      <c r="E803" s="366">
        <v>2222.25</v>
      </c>
      <c r="F803" s="948"/>
      <c r="G803" s="367">
        <f>E803*F803</f>
        <v>0</v>
      </c>
      <c r="H803" s="364" t="s">
        <v>887</v>
      </c>
      <c r="I803" s="902" t="s">
        <v>2451</v>
      </c>
      <c r="J803" s="959" t="str">
        <f t="shared" si="17"/>
        <v>CHYBNÁ CENA</v>
      </c>
    </row>
    <row r="804" spans="1:10" s="108" customFormat="1" ht="12.75">
      <c r="A804" s="368"/>
      <c r="B804" s="369" t="s">
        <v>4530</v>
      </c>
      <c r="C804" s="370" t="s">
        <v>4085</v>
      </c>
      <c r="D804" s="793"/>
      <c r="E804" s="372"/>
      <c r="F804" s="949"/>
      <c r="G804" s="374"/>
      <c r="H804" s="364"/>
      <c r="I804" s="902"/>
      <c r="J804" s="959" t="str">
        <f t="shared" si="17"/>
        <v/>
      </c>
    </row>
    <row r="805" spans="1:10" s="108" customFormat="1" ht="12.75">
      <c r="A805" s="368"/>
      <c r="B805" s="385"/>
      <c r="C805" s="370" t="s">
        <v>4284</v>
      </c>
      <c r="D805" s="793"/>
      <c r="E805" s="372"/>
      <c r="F805" s="949"/>
      <c r="G805" s="374"/>
      <c r="H805" s="364"/>
      <c r="I805" s="902"/>
      <c r="J805" s="959" t="str">
        <f t="shared" si="17"/>
        <v/>
      </c>
    </row>
    <row r="806" spans="1:10" s="108" customFormat="1" ht="12.75">
      <c r="A806" s="368"/>
      <c r="B806" s="385"/>
      <c r="C806" s="370" t="s">
        <v>4082</v>
      </c>
      <c r="D806" s="793"/>
      <c r="E806" s="372"/>
      <c r="F806" s="949"/>
      <c r="G806" s="374"/>
      <c r="H806" s="364"/>
      <c r="I806" s="902"/>
      <c r="J806" s="959" t="str">
        <f t="shared" si="17"/>
        <v/>
      </c>
    </row>
    <row r="807" spans="1:10" s="108" customFormat="1" ht="12.75">
      <c r="A807" s="368"/>
      <c r="B807" s="385"/>
      <c r="C807" s="370" t="s">
        <v>4083</v>
      </c>
      <c r="D807" s="793"/>
      <c r="E807" s="372"/>
      <c r="F807" s="949"/>
      <c r="G807" s="374"/>
      <c r="H807" s="364"/>
      <c r="I807" s="902"/>
      <c r="J807" s="959" t="str">
        <f t="shared" si="17"/>
        <v/>
      </c>
    </row>
    <row r="808" spans="1:10" s="108" customFormat="1" ht="12.75">
      <c r="A808" s="368"/>
      <c r="B808" s="385"/>
      <c r="C808" s="370" t="s">
        <v>2664</v>
      </c>
      <c r="D808" s="793"/>
      <c r="E808" s="372"/>
      <c r="F808" s="949"/>
      <c r="G808" s="374"/>
      <c r="H808" s="364"/>
      <c r="I808" s="902"/>
      <c r="J808" s="959" t="str">
        <f t="shared" si="17"/>
        <v/>
      </c>
    </row>
    <row r="809" spans="1:10" s="108" customFormat="1" ht="12.75">
      <c r="A809" s="361">
        <v>11</v>
      </c>
      <c r="B809" s="362" t="s">
        <v>4615</v>
      </c>
      <c r="C809" s="364" t="s">
        <v>4616</v>
      </c>
      <c r="D809" s="390" t="s">
        <v>3151</v>
      </c>
      <c r="E809" s="366">
        <v>444.45</v>
      </c>
      <c r="F809" s="948"/>
      <c r="G809" s="367">
        <f>E809*F809</f>
        <v>0</v>
      </c>
      <c r="H809" s="364"/>
      <c r="I809" s="902"/>
      <c r="J809" s="959" t="str">
        <f t="shared" si="17"/>
        <v>CHYBNÁ CENA</v>
      </c>
    </row>
    <row r="810" spans="1:10" s="108" customFormat="1" ht="12.75">
      <c r="A810" s="368"/>
      <c r="B810" s="369" t="s">
        <v>4530</v>
      </c>
      <c r="C810" s="370" t="s">
        <v>1487</v>
      </c>
      <c r="D810" s="793"/>
      <c r="E810" s="372"/>
      <c r="F810" s="949"/>
      <c r="G810" s="374"/>
      <c r="H810" s="364"/>
      <c r="I810" s="902"/>
      <c r="J810" s="959" t="str">
        <f t="shared" si="17"/>
        <v/>
      </c>
    </row>
    <row r="811" spans="1:10" s="108" customFormat="1" ht="12.75">
      <c r="A811" s="361">
        <v>12</v>
      </c>
      <c r="B811" s="362" t="s">
        <v>4617</v>
      </c>
      <c r="C811" s="364" t="s">
        <v>4618</v>
      </c>
      <c r="D811" s="390" t="s">
        <v>3773</v>
      </c>
      <c r="E811" s="366">
        <v>2555.59</v>
      </c>
      <c r="F811" s="948"/>
      <c r="G811" s="367">
        <f>E811*F811</f>
        <v>0</v>
      </c>
      <c r="H811" s="364"/>
      <c r="I811" s="902"/>
      <c r="J811" s="959" t="str">
        <f t="shared" si="17"/>
        <v>CHYBNÁ CENA</v>
      </c>
    </row>
    <row r="812" spans="1:10" s="108" customFormat="1" ht="12.75">
      <c r="A812" s="368"/>
      <c r="B812" s="369" t="s">
        <v>4530</v>
      </c>
      <c r="C812" s="370" t="s">
        <v>1494</v>
      </c>
      <c r="D812" s="793"/>
      <c r="E812" s="372"/>
      <c r="F812" s="949"/>
      <c r="G812" s="374"/>
      <c r="H812" s="364"/>
      <c r="I812" s="902"/>
      <c r="J812" s="959" t="str">
        <f t="shared" si="17"/>
        <v/>
      </c>
    </row>
    <row r="813" spans="1:10" s="108" customFormat="1" ht="12.75">
      <c r="A813" s="368"/>
      <c r="B813" s="369"/>
      <c r="C813" s="370" t="s">
        <v>4383</v>
      </c>
      <c r="D813" s="793"/>
      <c r="E813" s="372"/>
      <c r="F813" s="949"/>
      <c r="G813" s="374"/>
      <c r="H813" s="364"/>
      <c r="I813" s="902"/>
      <c r="J813" s="959" t="str">
        <f t="shared" si="17"/>
        <v/>
      </c>
    </row>
    <row r="814" spans="1:10" s="108" customFormat="1" ht="33.75">
      <c r="A814" s="361">
        <v>13</v>
      </c>
      <c r="B814" s="362" t="s">
        <v>4619</v>
      </c>
      <c r="C814" s="364" t="s">
        <v>4620</v>
      </c>
      <c r="D814" s="390" t="s">
        <v>3773</v>
      </c>
      <c r="E814" s="366">
        <v>5.45</v>
      </c>
      <c r="F814" s="948"/>
      <c r="G814" s="367">
        <f>E814*F814</f>
        <v>0</v>
      </c>
      <c r="H814" s="364" t="s">
        <v>887</v>
      </c>
      <c r="I814" s="902"/>
      <c r="J814" s="959" t="str">
        <f t="shared" si="17"/>
        <v>CHYBNÁ CENA</v>
      </c>
    </row>
    <row r="815" spans="1:10" s="108" customFormat="1" ht="12.75">
      <c r="A815" s="368"/>
      <c r="B815" s="369" t="s">
        <v>4530</v>
      </c>
      <c r="C815" s="370" t="s">
        <v>1816</v>
      </c>
      <c r="D815" s="793"/>
      <c r="E815" s="372"/>
      <c r="F815" s="949"/>
      <c r="G815" s="374"/>
      <c r="H815" s="364"/>
      <c r="I815" s="902"/>
      <c r="J815" s="959" t="str">
        <f t="shared" si="17"/>
        <v/>
      </c>
    </row>
    <row r="816" spans="1:10" s="108" customFormat="1" ht="12.75">
      <c r="A816" s="368"/>
      <c r="B816" s="385"/>
      <c r="C816" s="370" t="s">
        <v>1814</v>
      </c>
      <c r="D816" s="793"/>
      <c r="E816" s="372"/>
      <c r="F816" s="949"/>
      <c r="G816" s="374"/>
      <c r="H816" s="364"/>
      <c r="I816" s="902"/>
      <c r="J816" s="959" t="str">
        <f t="shared" si="17"/>
        <v/>
      </c>
    </row>
    <row r="817" spans="1:10" s="108" customFormat="1" ht="22.5">
      <c r="A817" s="361">
        <v>14</v>
      </c>
      <c r="B817" s="362" t="s">
        <v>1475</v>
      </c>
      <c r="C817" s="364" t="s">
        <v>1476</v>
      </c>
      <c r="D817" s="390" t="s">
        <v>1627</v>
      </c>
      <c r="E817" s="366">
        <v>1</v>
      </c>
      <c r="F817" s="948"/>
      <c r="G817" s="367">
        <f>E817*F817</f>
        <v>0</v>
      </c>
      <c r="H817" s="364" t="s">
        <v>911</v>
      </c>
      <c r="I817" s="902"/>
      <c r="J817" s="959" t="str">
        <f t="shared" si="17"/>
        <v>CHYBNÁ CENA</v>
      </c>
    </row>
    <row r="818" spans="1:10" s="108" customFormat="1" ht="12.75">
      <c r="A818" s="368"/>
      <c r="B818" s="369"/>
      <c r="C818" s="370"/>
      <c r="D818" s="793"/>
      <c r="E818" s="372"/>
      <c r="F818" s="949"/>
      <c r="G818" s="374"/>
      <c r="H818" s="364"/>
      <c r="I818" s="902"/>
      <c r="J818" s="959" t="str">
        <f t="shared" si="17"/>
        <v/>
      </c>
    </row>
    <row r="819" spans="1:10" s="108" customFormat="1" ht="12.75">
      <c r="A819" s="361">
        <v>15</v>
      </c>
      <c r="B819" s="362" t="s">
        <v>4621</v>
      </c>
      <c r="C819" s="364" t="s">
        <v>4622</v>
      </c>
      <c r="D819" s="390" t="s">
        <v>3788</v>
      </c>
      <c r="E819" s="366">
        <v>295.25</v>
      </c>
      <c r="F819" s="948"/>
      <c r="G819" s="391">
        <f>E819*F819</f>
        <v>0</v>
      </c>
      <c r="H819" s="364"/>
      <c r="I819" s="902"/>
      <c r="J819" s="959" t="str">
        <f t="shared" si="17"/>
        <v>CHYBNÁ CENA</v>
      </c>
    </row>
    <row r="820" spans="1:10" s="108" customFormat="1" ht="12.75">
      <c r="A820" s="361"/>
      <c r="B820" s="369" t="s">
        <v>4530</v>
      </c>
      <c r="C820" s="364"/>
      <c r="D820" s="390"/>
      <c r="E820" s="366"/>
      <c r="F820" s="948"/>
      <c r="G820" s="788"/>
      <c r="H820" s="364"/>
      <c r="I820" s="902"/>
      <c r="J820" s="959" t="str">
        <f t="shared" si="17"/>
        <v/>
      </c>
    </row>
    <row r="821" spans="1:10" s="108" customFormat="1" ht="12.75">
      <c r="A821" s="693" t="s">
        <v>1779</v>
      </c>
      <c r="B821" s="694" t="s">
        <v>4623</v>
      </c>
      <c r="C821" s="700" t="s">
        <v>4624</v>
      </c>
      <c r="D821" s="697"/>
      <c r="E821" s="698"/>
      <c r="F821" s="952"/>
      <c r="G821" s="696">
        <f>SUM(G822:G993)</f>
        <v>0</v>
      </c>
      <c r="H821" s="904"/>
      <c r="I821" s="906"/>
      <c r="J821" s="959" t="str">
        <f t="shared" si="17"/>
        <v/>
      </c>
    </row>
    <row r="822" spans="1:10" s="108" customFormat="1" ht="33.75">
      <c r="A822" s="361">
        <v>1</v>
      </c>
      <c r="B822" s="362" t="s">
        <v>4625</v>
      </c>
      <c r="C822" s="364" t="s">
        <v>4626</v>
      </c>
      <c r="D822" s="390" t="s">
        <v>3773</v>
      </c>
      <c r="E822" s="366">
        <v>5471.81</v>
      </c>
      <c r="F822" s="948"/>
      <c r="G822" s="367">
        <f>E822*F822</f>
        <v>0</v>
      </c>
      <c r="H822" s="364" t="s">
        <v>53</v>
      </c>
      <c r="I822" s="902"/>
      <c r="J822" s="959" t="str">
        <f t="shared" si="17"/>
        <v>CHYBNÁ CENA</v>
      </c>
    </row>
    <row r="823" spans="1:10" s="108" customFormat="1" ht="12.75">
      <c r="A823" s="368"/>
      <c r="B823" s="369" t="s">
        <v>4530</v>
      </c>
      <c r="C823" s="370" t="s">
        <v>3181</v>
      </c>
      <c r="D823" s="702"/>
      <c r="E823" s="372"/>
      <c r="F823" s="949"/>
      <c r="G823" s="374"/>
      <c r="H823" s="364"/>
      <c r="I823" s="902"/>
      <c r="J823" s="959" t="str">
        <f t="shared" si="17"/>
        <v/>
      </c>
    </row>
    <row r="824" spans="1:10" s="108" customFormat="1" ht="12.75">
      <c r="A824" s="368"/>
      <c r="B824" s="385"/>
      <c r="C824" s="370" t="s">
        <v>4627</v>
      </c>
      <c r="D824" s="702"/>
      <c r="E824" s="372"/>
      <c r="F824" s="949"/>
      <c r="G824" s="374"/>
      <c r="H824" s="364"/>
      <c r="I824" s="902"/>
      <c r="J824" s="959" t="str">
        <f t="shared" si="17"/>
        <v/>
      </c>
    </row>
    <row r="825" spans="1:10" s="108" customFormat="1" ht="12.75">
      <c r="A825" s="368"/>
      <c r="B825" s="385"/>
      <c r="C825" s="370" t="s">
        <v>4628</v>
      </c>
      <c r="D825" s="702"/>
      <c r="E825" s="372"/>
      <c r="F825" s="949"/>
      <c r="G825" s="374"/>
      <c r="H825" s="364"/>
      <c r="I825" s="902"/>
      <c r="J825" s="959" t="str">
        <f t="shared" si="17"/>
        <v/>
      </c>
    </row>
    <row r="826" spans="1:10" s="108" customFormat="1" ht="12.75">
      <c r="A826" s="368"/>
      <c r="B826" s="385"/>
      <c r="C826" s="370" t="s">
        <v>3182</v>
      </c>
      <c r="D826" s="702"/>
      <c r="E826" s="372"/>
      <c r="F826" s="949"/>
      <c r="G826" s="374"/>
      <c r="H826" s="364"/>
      <c r="I826" s="902"/>
      <c r="J826" s="959" t="str">
        <f t="shared" si="17"/>
        <v/>
      </c>
    </row>
    <row r="827" spans="1:10" s="108" customFormat="1" ht="12.75">
      <c r="A827" s="368"/>
      <c r="B827" s="385"/>
      <c r="C827" s="370" t="s">
        <v>3896</v>
      </c>
      <c r="D827" s="702"/>
      <c r="E827" s="372"/>
      <c r="F827" s="949"/>
      <c r="G827" s="374"/>
      <c r="H827" s="364"/>
      <c r="I827" s="902"/>
      <c r="J827" s="959" t="str">
        <f t="shared" si="17"/>
        <v/>
      </c>
    </row>
    <row r="828" spans="1:10" s="108" customFormat="1" ht="12.75">
      <c r="A828" s="368"/>
      <c r="B828" s="385"/>
      <c r="C828" s="370" t="s">
        <v>3897</v>
      </c>
      <c r="D828" s="702"/>
      <c r="E828" s="372"/>
      <c r="F828" s="949"/>
      <c r="G828" s="374"/>
      <c r="H828" s="364"/>
      <c r="I828" s="902"/>
      <c r="J828" s="959" t="str">
        <f t="shared" si="17"/>
        <v/>
      </c>
    </row>
    <row r="829" spans="1:10" s="108" customFormat="1" ht="12.75">
      <c r="A829" s="368"/>
      <c r="B829" s="385"/>
      <c r="C829" s="370" t="s">
        <v>3898</v>
      </c>
      <c r="D829" s="702"/>
      <c r="E829" s="372"/>
      <c r="F829" s="949"/>
      <c r="G829" s="374"/>
      <c r="H829" s="364"/>
      <c r="I829" s="902"/>
      <c r="J829" s="959" t="str">
        <f t="shared" si="17"/>
        <v/>
      </c>
    </row>
    <row r="830" spans="1:10" s="108" customFormat="1" ht="12.75">
      <c r="A830" s="368"/>
      <c r="B830" s="385"/>
      <c r="C830" s="370" t="s">
        <v>3349</v>
      </c>
      <c r="D830" s="702"/>
      <c r="E830" s="372"/>
      <c r="F830" s="949"/>
      <c r="G830" s="374"/>
      <c r="H830" s="364"/>
      <c r="I830" s="902"/>
      <c r="J830" s="959" t="str">
        <f t="shared" si="17"/>
        <v/>
      </c>
    </row>
    <row r="831" spans="1:10" s="108" customFormat="1" ht="12.75">
      <c r="A831" s="368"/>
      <c r="B831" s="385"/>
      <c r="C831" s="370" t="s">
        <v>3350</v>
      </c>
      <c r="D831" s="702"/>
      <c r="E831" s="372"/>
      <c r="F831" s="949"/>
      <c r="G831" s="374"/>
      <c r="H831" s="364"/>
      <c r="I831" s="902"/>
      <c r="J831" s="959" t="str">
        <f t="shared" si="17"/>
        <v/>
      </c>
    </row>
    <row r="832" spans="1:10" s="108" customFormat="1" ht="12.75">
      <c r="A832" s="368"/>
      <c r="B832" s="385"/>
      <c r="C832" s="370" t="s">
        <v>4816</v>
      </c>
      <c r="D832" s="702"/>
      <c r="E832" s="372"/>
      <c r="F832" s="949"/>
      <c r="G832" s="374"/>
      <c r="H832" s="364"/>
      <c r="I832" s="902"/>
      <c r="J832" s="959" t="str">
        <f t="shared" si="17"/>
        <v/>
      </c>
    </row>
    <row r="833" spans="1:10" s="108" customFormat="1" ht="12.75">
      <c r="A833" s="368"/>
      <c r="B833" s="385"/>
      <c r="C833" s="370" t="s">
        <v>3183</v>
      </c>
      <c r="D833" s="702"/>
      <c r="E833" s="372"/>
      <c r="F833" s="949"/>
      <c r="G833" s="374"/>
      <c r="H833" s="364"/>
      <c r="I833" s="902"/>
      <c r="J833" s="959" t="str">
        <f t="shared" si="17"/>
        <v/>
      </c>
    </row>
    <row r="834" spans="1:10" s="108" customFormat="1" ht="12.75">
      <c r="A834" s="368"/>
      <c r="B834" s="385"/>
      <c r="C834" s="370" t="s">
        <v>4342</v>
      </c>
      <c r="D834" s="702"/>
      <c r="E834" s="372"/>
      <c r="F834" s="949"/>
      <c r="G834" s="374"/>
      <c r="H834" s="364"/>
      <c r="I834" s="902"/>
      <c r="J834" s="959" t="str">
        <f t="shared" si="17"/>
        <v/>
      </c>
    </row>
    <row r="835" spans="1:10" s="108" customFormat="1" ht="12.75">
      <c r="A835" s="368"/>
      <c r="B835" s="385"/>
      <c r="C835" s="370" t="s">
        <v>3351</v>
      </c>
      <c r="D835" s="702"/>
      <c r="E835" s="372"/>
      <c r="F835" s="949"/>
      <c r="G835" s="374"/>
      <c r="H835" s="364"/>
      <c r="I835" s="902"/>
      <c r="J835" s="959" t="str">
        <f t="shared" si="17"/>
        <v/>
      </c>
    </row>
    <row r="836" spans="1:10" s="108" customFormat="1" ht="12.75">
      <c r="A836" s="368"/>
      <c r="B836" s="385"/>
      <c r="C836" s="370" t="s">
        <v>3352</v>
      </c>
      <c r="D836" s="702"/>
      <c r="E836" s="372"/>
      <c r="F836" s="949"/>
      <c r="G836" s="374"/>
      <c r="H836" s="364"/>
      <c r="I836" s="902"/>
      <c r="J836" s="959" t="str">
        <f t="shared" si="17"/>
        <v/>
      </c>
    </row>
    <row r="837" spans="1:10" s="108" customFormat="1" ht="12.75">
      <c r="A837" s="368"/>
      <c r="B837" s="385"/>
      <c r="C837" s="370" t="s">
        <v>3353</v>
      </c>
      <c r="D837" s="702"/>
      <c r="E837" s="372"/>
      <c r="F837" s="949"/>
      <c r="G837" s="374"/>
      <c r="H837" s="364"/>
      <c r="I837" s="902"/>
      <c r="J837" s="959" t="str">
        <f t="shared" si="17"/>
        <v/>
      </c>
    </row>
    <row r="838" spans="1:10" s="108" customFormat="1" ht="12.75">
      <c r="A838" s="368"/>
      <c r="B838" s="385"/>
      <c r="C838" s="370" t="s">
        <v>3354</v>
      </c>
      <c r="D838" s="702"/>
      <c r="E838" s="372"/>
      <c r="F838" s="949"/>
      <c r="G838" s="374"/>
      <c r="H838" s="364"/>
      <c r="I838" s="902"/>
      <c r="J838" s="959" t="str">
        <f t="shared" si="17"/>
        <v/>
      </c>
    </row>
    <row r="839" spans="1:10" s="108" customFormat="1" ht="33.75">
      <c r="A839" s="361">
        <v>2</v>
      </c>
      <c r="B839" s="362" t="s">
        <v>3355</v>
      </c>
      <c r="C839" s="364" t="s">
        <v>3356</v>
      </c>
      <c r="D839" s="390" t="s">
        <v>3773</v>
      </c>
      <c r="E839" s="366">
        <v>6446.44</v>
      </c>
      <c r="F839" s="948"/>
      <c r="G839" s="367">
        <f>E839*F839</f>
        <v>0</v>
      </c>
      <c r="H839" s="364" t="s">
        <v>53</v>
      </c>
      <c r="I839" s="902"/>
      <c r="J839" s="959" t="str">
        <f t="shared" si="17"/>
        <v>CHYBNÁ CENA</v>
      </c>
    </row>
    <row r="840" spans="1:10" s="108" customFormat="1" ht="12.75">
      <c r="A840" s="368"/>
      <c r="B840" s="369" t="s">
        <v>4530</v>
      </c>
      <c r="C840" s="370" t="s">
        <v>3357</v>
      </c>
      <c r="D840" s="702"/>
      <c r="E840" s="372"/>
      <c r="F840" s="949"/>
      <c r="G840" s="374"/>
      <c r="H840" s="364"/>
      <c r="I840" s="902"/>
      <c r="J840" s="959" t="str">
        <f t="shared" si="17"/>
        <v/>
      </c>
    </row>
    <row r="841" spans="1:10" s="108" customFormat="1" ht="12.75">
      <c r="A841" s="368"/>
      <c r="B841" s="385"/>
      <c r="C841" s="370" t="s">
        <v>3181</v>
      </c>
      <c r="D841" s="702"/>
      <c r="E841" s="372"/>
      <c r="F841" s="949"/>
      <c r="G841" s="374"/>
      <c r="H841" s="364"/>
      <c r="I841" s="902"/>
      <c r="J841" s="959" t="str">
        <f t="shared" si="17"/>
        <v/>
      </c>
    </row>
    <row r="842" spans="1:10" s="108" customFormat="1" ht="12.75">
      <c r="A842" s="368"/>
      <c r="B842" s="385"/>
      <c r="C842" s="370" t="s">
        <v>3358</v>
      </c>
      <c r="D842" s="702"/>
      <c r="E842" s="372"/>
      <c r="F842" s="949"/>
      <c r="G842" s="374"/>
      <c r="H842" s="364"/>
      <c r="I842" s="902"/>
      <c r="J842" s="959" t="str">
        <f t="shared" si="17"/>
        <v/>
      </c>
    </row>
    <row r="843" spans="1:10" s="108" customFormat="1" ht="12.75">
      <c r="A843" s="368"/>
      <c r="B843" s="385"/>
      <c r="C843" s="370" t="s">
        <v>4627</v>
      </c>
      <c r="D843" s="702"/>
      <c r="E843" s="372"/>
      <c r="F843" s="949"/>
      <c r="G843" s="374"/>
      <c r="H843" s="364"/>
      <c r="I843" s="902"/>
      <c r="J843" s="959" t="str">
        <f aca="true" t="shared" si="18" ref="J843:J906">IF((ISBLANK(D843)),"",IF(G843&lt;=0,"CHYBNÁ CENA",""))</f>
        <v/>
      </c>
    </row>
    <row r="844" spans="1:10" s="108" customFormat="1" ht="12.75">
      <c r="A844" s="368"/>
      <c r="B844" s="385"/>
      <c r="C844" s="370" t="s">
        <v>3359</v>
      </c>
      <c r="D844" s="702"/>
      <c r="E844" s="372"/>
      <c r="F844" s="949"/>
      <c r="G844" s="374"/>
      <c r="H844" s="364"/>
      <c r="I844" s="902"/>
      <c r="J844" s="959" t="str">
        <f t="shared" si="18"/>
        <v/>
      </c>
    </row>
    <row r="845" spans="1:10" s="108" customFormat="1" ht="12.75">
      <c r="A845" s="368"/>
      <c r="B845" s="385"/>
      <c r="C845" s="370" t="s">
        <v>3182</v>
      </c>
      <c r="D845" s="702"/>
      <c r="E845" s="372"/>
      <c r="F845" s="949"/>
      <c r="G845" s="374"/>
      <c r="H845" s="364"/>
      <c r="I845" s="902"/>
      <c r="J845" s="959" t="str">
        <f t="shared" si="18"/>
        <v/>
      </c>
    </row>
    <row r="846" spans="1:10" s="108" customFormat="1" ht="12.75">
      <c r="A846" s="368"/>
      <c r="B846" s="385"/>
      <c r="C846" s="370" t="s">
        <v>3360</v>
      </c>
      <c r="D846" s="702"/>
      <c r="E846" s="372"/>
      <c r="F846" s="949"/>
      <c r="G846" s="374"/>
      <c r="H846" s="364"/>
      <c r="I846" s="902"/>
      <c r="J846" s="959" t="str">
        <f t="shared" si="18"/>
        <v/>
      </c>
    </row>
    <row r="847" spans="1:10" s="108" customFormat="1" ht="12.75">
      <c r="A847" s="368"/>
      <c r="B847" s="385"/>
      <c r="C847" s="370" t="s">
        <v>3354</v>
      </c>
      <c r="D847" s="702"/>
      <c r="E847" s="372"/>
      <c r="F847" s="949"/>
      <c r="G847" s="374"/>
      <c r="H847" s="364"/>
      <c r="I847" s="902"/>
      <c r="J847" s="959" t="str">
        <f t="shared" si="18"/>
        <v/>
      </c>
    </row>
    <row r="848" spans="1:10" s="108" customFormat="1" ht="12.75">
      <c r="A848" s="368"/>
      <c r="B848" s="385"/>
      <c r="C848" s="370" t="s">
        <v>3361</v>
      </c>
      <c r="D848" s="702"/>
      <c r="E848" s="372"/>
      <c r="F848" s="949"/>
      <c r="G848" s="374"/>
      <c r="H848" s="364"/>
      <c r="I848" s="902"/>
      <c r="J848" s="959" t="str">
        <f t="shared" si="18"/>
        <v/>
      </c>
    </row>
    <row r="849" spans="1:10" s="108" customFormat="1" ht="12.75">
      <c r="A849" s="368"/>
      <c r="B849" s="385"/>
      <c r="C849" s="370" t="s">
        <v>3898</v>
      </c>
      <c r="D849" s="702"/>
      <c r="E849" s="372"/>
      <c r="F849" s="949"/>
      <c r="G849" s="374"/>
      <c r="H849" s="364"/>
      <c r="I849" s="902"/>
      <c r="J849" s="959" t="str">
        <f t="shared" si="18"/>
        <v/>
      </c>
    </row>
    <row r="850" spans="1:10" s="108" customFormat="1" ht="12.75">
      <c r="A850" s="368"/>
      <c r="B850" s="385"/>
      <c r="C850" s="370" t="s">
        <v>3350</v>
      </c>
      <c r="D850" s="702"/>
      <c r="E850" s="372"/>
      <c r="F850" s="949"/>
      <c r="G850" s="374"/>
      <c r="H850" s="364"/>
      <c r="I850" s="902"/>
      <c r="J850" s="959" t="str">
        <f t="shared" si="18"/>
        <v/>
      </c>
    </row>
    <row r="851" spans="1:10" s="108" customFormat="1" ht="12.75">
      <c r="A851" s="368"/>
      <c r="B851" s="385"/>
      <c r="C851" s="370" t="s">
        <v>3362</v>
      </c>
      <c r="D851" s="702"/>
      <c r="E851" s="372"/>
      <c r="F851" s="949"/>
      <c r="G851" s="374"/>
      <c r="H851" s="364"/>
      <c r="I851" s="902"/>
      <c r="J851" s="959" t="str">
        <f t="shared" si="18"/>
        <v/>
      </c>
    </row>
    <row r="852" spans="1:10" s="108" customFormat="1" ht="12.75">
      <c r="A852" s="368"/>
      <c r="B852" s="385"/>
      <c r="C852" s="370" t="s">
        <v>3349</v>
      </c>
      <c r="D852" s="702"/>
      <c r="E852" s="372"/>
      <c r="F852" s="949"/>
      <c r="G852" s="374"/>
      <c r="H852" s="364"/>
      <c r="I852" s="902"/>
      <c r="J852" s="959" t="str">
        <f t="shared" si="18"/>
        <v/>
      </c>
    </row>
    <row r="853" spans="1:10" s="108" customFormat="1" ht="12.75">
      <c r="A853" s="368"/>
      <c r="B853" s="385"/>
      <c r="C853" s="370" t="s">
        <v>3363</v>
      </c>
      <c r="D853" s="702"/>
      <c r="E853" s="372"/>
      <c r="F853" s="949"/>
      <c r="G853" s="374"/>
      <c r="H853" s="364"/>
      <c r="I853" s="902"/>
      <c r="J853" s="959" t="str">
        <f t="shared" si="18"/>
        <v/>
      </c>
    </row>
    <row r="854" spans="1:10" s="108" customFormat="1" ht="12.75">
      <c r="A854" s="368"/>
      <c r="B854" s="385"/>
      <c r="C854" s="370" t="s">
        <v>4628</v>
      </c>
      <c r="D854" s="702"/>
      <c r="E854" s="372"/>
      <c r="F854" s="949"/>
      <c r="G854" s="374"/>
      <c r="H854" s="364"/>
      <c r="I854" s="902"/>
      <c r="J854" s="959" t="str">
        <f t="shared" si="18"/>
        <v/>
      </c>
    </row>
    <row r="855" spans="1:10" s="108" customFormat="1" ht="12.75">
      <c r="A855" s="368"/>
      <c r="B855" s="385"/>
      <c r="C855" s="370" t="s">
        <v>3897</v>
      </c>
      <c r="D855" s="702"/>
      <c r="E855" s="372"/>
      <c r="F855" s="949"/>
      <c r="G855" s="374"/>
      <c r="H855" s="364"/>
      <c r="I855" s="902"/>
      <c r="J855" s="959" t="str">
        <f t="shared" si="18"/>
        <v/>
      </c>
    </row>
    <row r="856" spans="1:10" s="108" customFormat="1" ht="12.75">
      <c r="A856" s="368"/>
      <c r="B856" s="385"/>
      <c r="C856" s="370" t="s">
        <v>3364</v>
      </c>
      <c r="D856" s="702"/>
      <c r="E856" s="372"/>
      <c r="F856" s="949"/>
      <c r="G856" s="374"/>
      <c r="H856" s="364"/>
      <c r="I856" s="902"/>
      <c r="J856" s="959" t="str">
        <f t="shared" si="18"/>
        <v/>
      </c>
    </row>
    <row r="857" spans="1:10" s="108" customFormat="1" ht="12.75">
      <c r="A857" s="368"/>
      <c r="B857" s="385"/>
      <c r="C857" s="370" t="s">
        <v>3896</v>
      </c>
      <c r="D857" s="702"/>
      <c r="E857" s="372"/>
      <c r="F857" s="949"/>
      <c r="G857" s="374"/>
      <c r="H857" s="364"/>
      <c r="I857" s="902"/>
      <c r="J857" s="959" t="str">
        <f t="shared" si="18"/>
        <v/>
      </c>
    </row>
    <row r="858" spans="1:10" s="108" customFormat="1" ht="12.75">
      <c r="A858" s="368"/>
      <c r="B858" s="385"/>
      <c r="C858" s="370" t="s">
        <v>3353</v>
      </c>
      <c r="D858" s="702"/>
      <c r="E858" s="372"/>
      <c r="F858" s="949"/>
      <c r="G858" s="374"/>
      <c r="H858" s="364"/>
      <c r="I858" s="902"/>
      <c r="J858" s="959" t="str">
        <f t="shared" si="18"/>
        <v/>
      </c>
    </row>
    <row r="859" spans="1:10" s="108" customFormat="1" ht="12.75">
      <c r="A859" s="368"/>
      <c r="B859" s="385"/>
      <c r="C859" s="370" t="s">
        <v>3354</v>
      </c>
      <c r="D859" s="702"/>
      <c r="E859" s="372"/>
      <c r="F859" s="949"/>
      <c r="G859" s="374"/>
      <c r="H859" s="364"/>
      <c r="I859" s="902"/>
      <c r="J859" s="959" t="str">
        <f t="shared" si="18"/>
        <v/>
      </c>
    </row>
    <row r="860" spans="1:10" s="108" customFormat="1" ht="12.75">
      <c r="A860" s="368"/>
      <c r="B860" s="385"/>
      <c r="C860" s="370" t="s">
        <v>3365</v>
      </c>
      <c r="D860" s="702"/>
      <c r="E860" s="372"/>
      <c r="F860" s="949"/>
      <c r="G860" s="374"/>
      <c r="H860" s="364"/>
      <c r="I860" s="902"/>
      <c r="J860" s="959" t="str">
        <f t="shared" si="18"/>
        <v/>
      </c>
    </row>
    <row r="861" spans="1:10" s="108" customFormat="1" ht="12.75">
      <c r="A861" s="368"/>
      <c r="B861" s="385"/>
      <c r="C861" s="370" t="s">
        <v>3898</v>
      </c>
      <c r="D861" s="702"/>
      <c r="E861" s="372"/>
      <c r="F861" s="949"/>
      <c r="G861" s="374"/>
      <c r="H861" s="364"/>
      <c r="I861" s="902"/>
      <c r="J861" s="959" t="str">
        <f t="shared" si="18"/>
        <v/>
      </c>
    </row>
    <row r="862" spans="1:10" s="108" customFormat="1" ht="12.75">
      <c r="A862" s="368"/>
      <c r="B862" s="385"/>
      <c r="C862" s="370" t="s">
        <v>3366</v>
      </c>
      <c r="D862" s="702"/>
      <c r="E862" s="372"/>
      <c r="F862" s="949"/>
      <c r="G862" s="374"/>
      <c r="H862" s="364"/>
      <c r="I862" s="902"/>
      <c r="J862" s="959" t="str">
        <f t="shared" si="18"/>
        <v/>
      </c>
    </row>
    <row r="863" spans="1:10" s="108" customFormat="1" ht="12.75">
      <c r="A863" s="368"/>
      <c r="B863" s="385"/>
      <c r="C863" s="370" t="s">
        <v>3349</v>
      </c>
      <c r="D863" s="702"/>
      <c r="E863" s="372"/>
      <c r="F863" s="949"/>
      <c r="G863" s="374"/>
      <c r="H863" s="364"/>
      <c r="I863" s="902"/>
      <c r="J863" s="959" t="str">
        <f t="shared" si="18"/>
        <v/>
      </c>
    </row>
    <row r="864" spans="1:10" s="108" customFormat="1" ht="12.75">
      <c r="A864" s="368"/>
      <c r="B864" s="385"/>
      <c r="C864" s="370" t="s">
        <v>3350</v>
      </c>
      <c r="D864" s="702"/>
      <c r="E864" s="372"/>
      <c r="F864" s="949"/>
      <c r="G864" s="374"/>
      <c r="H864" s="364"/>
      <c r="I864" s="902"/>
      <c r="J864" s="959" t="str">
        <f t="shared" si="18"/>
        <v/>
      </c>
    </row>
    <row r="865" spans="1:10" s="108" customFormat="1" ht="12.75">
      <c r="A865" s="368"/>
      <c r="B865" s="385"/>
      <c r="C865" s="370" t="s">
        <v>3183</v>
      </c>
      <c r="D865" s="702"/>
      <c r="E865" s="372"/>
      <c r="F865" s="949"/>
      <c r="G865" s="374"/>
      <c r="H865" s="364"/>
      <c r="I865" s="902"/>
      <c r="J865" s="959" t="str">
        <f t="shared" si="18"/>
        <v/>
      </c>
    </row>
    <row r="866" spans="1:10" s="108" customFormat="1" ht="12.75">
      <c r="A866" s="368"/>
      <c r="B866" s="385"/>
      <c r="C866" s="370" t="s">
        <v>3367</v>
      </c>
      <c r="D866" s="702"/>
      <c r="E866" s="372"/>
      <c r="F866" s="949"/>
      <c r="G866" s="374"/>
      <c r="H866" s="364"/>
      <c r="I866" s="902"/>
      <c r="J866" s="959" t="str">
        <f t="shared" si="18"/>
        <v/>
      </c>
    </row>
    <row r="867" spans="1:10" s="108" customFormat="1" ht="12.75">
      <c r="A867" s="368"/>
      <c r="B867" s="385"/>
      <c r="C867" s="370" t="s">
        <v>4816</v>
      </c>
      <c r="D867" s="702"/>
      <c r="E867" s="372"/>
      <c r="F867" s="949"/>
      <c r="G867" s="374"/>
      <c r="H867" s="364"/>
      <c r="I867" s="902"/>
      <c r="J867" s="959" t="str">
        <f t="shared" si="18"/>
        <v/>
      </c>
    </row>
    <row r="868" spans="1:10" s="108" customFormat="1" ht="12.75">
      <c r="A868" s="368"/>
      <c r="B868" s="385"/>
      <c r="C868" s="370" t="s">
        <v>3368</v>
      </c>
      <c r="D868" s="702"/>
      <c r="E868" s="372"/>
      <c r="F868" s="949"/>
      <c r="G868" s="374"/>
      <c r="H868" s="364"/>
      <c r="I868" s="902"/>
      <c r="J868" s="959" t="str">
        <f t="shared" si="18"/>
        <v/>
      </c>
    </row>
    <row r="869" spans="1:10" s="108" customFormat="1" ht="12.75">
      <c r="A869" s="368"/>
      <c r="B869" s="385"/>
      <c r="C869" s="370" t="s">
        <v>4342</v>
      </c>
      <c r="D869" s="702"/>
      <c r="E869" s="372"/>
      <c r="F869" s="949"/>
      <c r="G869" s="374"/>
      <c r="H869" s="364"/>
      <c r="I869" s="902"/>
      <c r="J869" s="959" t="str">
        <f t="shared" si="18"/>
        <v/>
      </c>
    </row>
    <row r="870" spans="1:10" s="108" customFormat="1" ht="12.75">
      <c r="A870" s="368"/>
      <c r="B870" s="385"/>
      <c r="C870" s="370" t="s">
        <v>3351</v>
      </c>
      <c r="D870" s="702"/>
      <c r="E870" s="372"/>
      <c r="F870" s="949"/>
      <c r="G870" s="374"/>
      <c r="H870" s="364"/>
      <c r="I870" s="902"/>
      <c r="J870" s="959" t="str">
        <f t="shared" si="18"/>
        <v/>
      </c>
    </row>
    <row r="871" spans="1:10" s="108" customFormat="1" ht="12.75">
      <c r="A871" s="368"/>
      <c r="B871" s="385"/>
      <c r="C871" s="370" t="s">
        <v>3352</v>
      </c>
      <c r="D871" s="702"/>
      <c r="E871" s="372"/>
      <c r="F871" s="949"/>
      <c r="G871" s="374"/>
      <c r="H871" s="364"/>
      <c r="I871" s="902"/>
      <c r="J871" s="959" t="str">
        <f t="shared" si="18"/>
        <v/>
      </c>
    </row>
    <row r="872" spans="1:10" s="108" customFormat="1" ht="12.75">
      <c r="A872" s="368"/>
      <c r="B872" s="385"/>
      <c r="C872" s="370" t="s">
        <v>589</v>
      </c>
      <c r="D872" s="702"/>
      <c r="E872" s="372"/>
      <c r="F872" s="949"/>
      <c r="G872" s="374"/>
      <c r="H872" s="364"/>
      <c r="I872" s="902"/>
      <c r="J872" s="959" t="str">
        <f t="shared" si="18"/>
        <v/>
      </c>
    </row>
    <row r="873" spans="1:10" s="108" customFormat="1" ht="12.75">
      <c r="A873" s="368"/>
      <c r="B873" s="385"/>
      <c r="C873" s="370" t="s">
        <v>4076</v>
      </c>
      <c r="D873" s="702"/>
      <c r="E873" s="372"/>
      <c r="F873" s="949"/>
      <c r="G873" s="374"/>
      <c r="H873" s="364"/>
      <c r="I873" s="902"/>
      <c r="J873" s="959" t="str">
        <f t="shared" si="18"/>
        <v/>
      </c>
    </row>
    <row r="874" spans="1:10" s="108" customFormat="1" ht="12.75">
      <c r="A874" s="361">
        <v>3</v>
      </c>
      <c r="B874" s="362" t="s">
        <v>3369</v>
      </c>
      <c r="C874" s="364" t="s">
        <v>3370</v>
      </c>
      <c r="D874" s="390" t="s">
        <v>3773</v>
      </c>
      <c r="E874" s="366">
        <v>55.32</v>
      </c>
      <c r="F874" s="948"/>
      <c r="G874" s="367">
        <f>E874*F874</f>
        <v>0</v>
      </c>
      <c r="H874" s="364" t="s">
        <v>915</v>
      </c>
      <c r="I874" s="902"/>
      <c r="J874" s="959" t="str">
        <f t="shared" si="18"/>
        <v>CHYBNÁ CENA</v>
      </c>
    </row>
    <row r="875" spans="1:10" s="108" customFormat="1" ht="12.75">
      <c r="A875" s="368"/>
      <c r="B875" s="385"/>
      <c r="C875" s="370" t="s">
        <v>3181</v>
      </c>
      <c r="D875" s="702"/>
      <c r="E875" s="372"/>
      <c r="F875" s="949"/>
      <c r="G875" s="374"/>
      <c r="H875" s="364"/>
      <c r="I875" s="902"/>
      <c r="J875" s="959" t="str">
        <f t="shared" si="18"/>
        <v/>
      </c>
    </row>
    <row r="876" spans="1:10" s="108" customFormat="1" ht="12.75">
      <c r="A876" s="368"/>
      <c r="B876" s="385"/>
      <c r="C876" s="370" t="s">
        <v>3371</v>
      </c>
      <c r="D876" s="702"/>
      <c r="E876" s="372"/>
      <c r="F876" s="949"/>
      <c r="G876" s="374"/>
      <c r="H876" s="364"/>
      <c r="I876" s="902"/>
      <c r="J876" s="959" t="str">
        <f t="shared" si="18"/>
        <v/>
      </c>
    </row>
    <row r="877" spans="1:10" s="108" customFormat="1" ht="12.75">
      <c r="A877" s="361">
        <v>4</v>
      </c>
      <c r="B877" s="362" t="s">
        <v>3372</v>
      </c>
      <c r="C877" s="364" t="s">
        <v>3373</v>
      </c>
      <c r="D877" s="390" t="s">
        <v>3773</v>
      </c>
      <c r="E877" s="366">
        <v>28.73</v>
      </c>
      <c r="F877" s="948"/>
      <c r="G877" s="367">
        <f>E877*F877</f>
        <v>0</v>
      </c>
      <c r="H877" s="364" t="s">
        <v>915</v>
      </c>
      <c r="I877" s="902"/>
      <c r="J877" s="959" t="str">
        <f t="shared" si="18"/>
        <v>CHYBNÁ CENA</v>
      </c>
    </row>
    <row r="878" spans="1:10" s="108" customFormat="1" ht="12.75">
      <c r="A878" s="368"/>
      <c r="B878" s="385"/>
      <c r="C878" s="370" t="s">
        <v>3182</v>
      </c>
      <c r="D878" s="702"/>
      <c r="E878" s="372"/>
      <c r="F878" s="949"/>
      <c r="G878" s="374"/>
      <c r="H878" s="364"/>
      <c r="I878" s="902"/>
      <c r="J878" s="959" t="str">
        <f t="shared" si="18"/>
        <v/>
      </c>
    </row>
    <row r="879" spans="1:10" s="108" customFormat="1" ht="12.75">
      <c r="A879" s="368"/>
      <c r="B879" s="385"/>
      <c r="C879" s="370" t="s">
        <v>3371</v>
      </c>
      <c r="D879" s="702"/>
      <c r="E879" s="372"/>
      <c r="F879" s="949"/>
      <c r="G879" s="374"/>
      <c r="H879" s="364"/>
      <c r="I879" s="902"/>
      <c r="J879" s="959" t="str">
        <f t="shared" si="18"/>
        <v/>
      </c>
    </row>
    <row r="880" spans="1:10" s="108" customFormat="1" ht="12.75">
      <c r="A880" s="361">
        <v>5</v>
      </c>
      <c r="B880" s="362" t="s">
        <v>3374</v>
      </c>
      <c r="C880" s="364" t="s">
        <v>3375</v>
      </c>
      <c r="D880" s="390" t="s">
        <v>3773</v>
      </c>
      <c r="E880" s="366">
        <v>397.26</v>
      </c>
      <c r="F880" s="948"/>
      <c r="G880" s="367">
        <f>E880*F880</f>
        <v>0</v>
      </c>
      <c r="H880" s="364" t="s">
        <v>915</v>
      </c>
      <c r="I880" s="902"/>
      <c r="J880" s="959" t="str">
        <f t="shared" si="18"/>
        <v>CHYBNÁ CENA</v>
      </c>
    </row>
    <row r="881" spans="1:10" s="108" customFormat="1" ht="12.75">
      <c r="A881" s="368"/>
      <c r="B881" s="385"/>
      <c r="C881" s="370" t="s">
        <v>3349</v>
      </c>
      <c r="D881" s="702"/>
      <c r="E881" s="372"/>
      <c r="F881" s="949"/>
      <c r="G881" s="374"/>
      <c r="H881" s="364"/>
      <c r="I881" s="902"/>
      <c r="J881" s="959" t="str">
        <f t="shared" si="18"/>
        <v/>
      </c>
    </row>
    <row r="882" spans="1:10" s="108" customFormat="1" ht="12.75">
      <c r="A882" s="368"/>
      <c r="B882" s="385"/>
      <c r="C882" s="370" t="s">
        <v>3371</v>
      </c>
      <c r="D882" s="702"/>
      <c r="E882" s="372"/>
      <c r="F882" s="949"/>
      <c r="G882" s="374"/>
      <c r="H882" s="364"/>
      <c r="I882" s="902"/>
      <c r="J882" s="959" t="str">
        <f t="shared" si="18"/>
        <v/>
      </c>
    </row>
    <row r="883" spans="1:10" s="108" customFormat="1" ht="12.75">
      <c r="A883" s="361">
        <v>6</v>
      </c>
      <c r="B883" s="362" t="s">
        <v>3376</v>
      </c>
      <c r="C883" s="364" t="s">
        <v>3377</v>
      </c>
      <c r="D883" s="390" t="s">
        <v>3773</v>
      </c>
      <c r="E883" s="366">
        <v>28.23</v>
      </c>
      <c r="F883" s="948"/>
      <c r="G883" s="367">
        <f>E883*F883</f>
        <v>0</v>
      </c>
      <c r="H883" s="364" t="s">
        <v>915</v>
      </c>
      <c r="I883" s="902"/>
      <c r="J883" s="959" t="str">
        <f t="shared" si="18"/>
        <v>CHYBNÁ CENA</v>
      </c>
    </row>
    <row r="884" spans="1:10" s="108" customFormat="1" ht="12.75">
      <c r="A884" s="368"/>
      <c r="B884" s="385"/>
      <c r="C884" s="370" t="s">
        <v>4627</v>
      </c>
      <c r="D884" s="702"/>
      <c r="E884" s="372"/>
      <c r="F884" s="949"/>
      <c r="G884" s="374"/>
      <c r="H884" s="364"/>
      <c r="I884" s="902"/>
      <c r="J884" s="959" t="str">
        <f t="shared" si="18"/>
        <v/>
      </c>
    </row>
    <row r="885" spans="1:10" s="108" customFormat="1" ht="12.75">
      <c r="A885" s="368"/>
      <c r="B885" s="385"/>
      <c r="C885" s="370" t="s">
        <v>3371</v>
      </c>
      <c r="D885" s="702"/>
      <c r="E885" s="372"/>
      <c r="F885" s="949"/>
      <c r="G885" s="374"/>
      <c r="H885" s="364"/>
      <c r="I885" s="902"/>
      <c r="J885" s="959" t="str">
        <f t="shared" si="18"/>
        <v/>
      </c>
    </row>
    <row r="886" spans="1:10" s="108" customFormat="1" ht="12.75">
      <c r="A886" s="361">
        <v>7</v>
      </c>
      <c r="B886" s="362" t="s">
        <v>3378</v>
      </c>
      <c r="C886" s="364" t="s">
        <v>3379</v>
      </c>
      <c r="D886" s="390" t="s">
        <v>3773</v>
      </c>
      <c r="E886" s="366">
        <v>69.22</v>
      </c>
      <c r="F886" s="948"/>
      <c r="G886" s="367">
        <f>E886*F886</f>
        <v>0</v>
      </c>
      <c r="H886" s="364" t="s">
        <v>915</v>
      </c>
      <c r="I886" s="902"/>
      <c r="J886" s="959" t="str">
        <f t="shared" si="18"/>
        <v>CHYBNÁ CENA</v>
      </c>
    </row>
    <row r="887" spans="1:10" s="108" customFormat="1" ht="12.75">
      <c r="A887" s="368"/>
      <c r="B887" s="385"/>
      <c r="C887" s="370" t="s">
        <v>3354</v>
      </c>
      <c r="D887" s="702"/>
      <c r="E887" s="372"/>
      <c r="F887" s="949"/>
      <c r="G887" s="374"/>
      <c r="H887" s="364"/>
      <c r="I887" s="902"/>
      <c r="J887" s="959" t="str">
        <f t="shared" si="18"/>
        <v/>
      </c>
    </row>
    <row r="888" spans="1:10" s="108" customFormat="1" ht="12.75">
      <c r="A888" s="368"/>
      <c r="B888" s="385"/>
      <c r="C888" s="370" t="s">
        <v>3371</v>
      </c>
      <c r="D888" s="702"/>
      <c r="E888" s="372"/>
      <c r="F888" s="949"/>
      <c r="G888" s="374"/>
      <c r="H888" s="364"/>
      <c r="I888" s="902"/>
      <c r="J888" s="959" t="str">
        <f t="shared" si="18"/>
        <v/>
      </c>
    </row>
    <row r="889" spans="1:10" s="108" customFormat="1" ht="12.75">
      <c r="A889" s="361">
        <v>8</v>
      </c>
      <c r="B889" s="362" t="s">
        <v>3380</v>
      </c>
      <c r="C889" s="364" t="s">
        <v>3381</v>
      </c>
      <c r="D889" s="390" t="s">
        <v>3773</v>
      </c>
      <c r="E889" s="366">
        <v>241.88</v>
      </c>
      <c r="F889" s="948"/>
      <c r="G889" s="367">
        <f>E889*F889</f>
        <v>0</v>
      </c>
      <c r="H889" s="364" t="s">
        <v>915</v>
      </c>
      <c r="I889" s="902"/>
      <c r="J889" s="959" t="str">
        <f t="shared" si="18"/>
        <v>CHYBNÁ CENA</v>
      </c>
    </row>
    <row r="890" spans="1:10" s="108" customFormat="1" ht="12.75">
      <c r="A890" s="368"/>
      <c r="B890" s="385"/>
      <c r="C890" s="370" t="s">
        <v>3898</v>
      </c>
      <c r="D890" s="702"/>
      <c r="E890" s="372"/>
      <c r="F890" s="949"/>
      <c r="G890" s="374"/>
      <c r="H890" s="364"/>
      <c r="I890" s="902"/>
      <c r="J890" s="959" t="str">
        <f t="shared" si="18"/>
        <v/>
      </c>
    </row>
    <row r="891" spans="1:10" s="108" customFormat="1" ht="12.75">
      <c r="A891" s="368"/>
      <c r="B891" s="385"/>
      <c r="C891" s="370" t="s">
        <v>3350</v>
      </c>
      <c r="D891" s="702"/>
      <c r="E891" s="372"/>
      <c r="F891" s="949"/>
      <c r="G891" s="374"/>
      <c r="H891" s="364"/>
      <c r="I891" s="902"/>
      <c r="J891" s="959" t="str">
        <f t="shared" si="18"/>
        <v/>
      </c>
    </row>
    <row r="892" spans="1:10" s="108" customFormat="1" ht="12.75">
      <c r="A892" s="368"/>
      <c r="B892" s="385"/>
      <c r="C892" s="370" t="s">
        <v>3371</v>
      </c>
      <c r="D892" s="702"/>
      <c r="E892" s="372"/>
      <c r="F892" s="949"/>
      <c r="G892" s="374"/>
      <c r="H892" s="364"/>
      <c r="I892" s="902"/>
      <c r="J892" s="959" t="str">
        <f t="shared" si="18"/>
        <v/>
      </c>
    </row>
    <row r="893" spans="1:10" s="108" customFormat="1" ht="12.75">
      <c r="A893" s="361">
        <v>9</v>
      </c>
      <c r="B893" s="362" t="s">
        <v>3382</v>
      </c>
      <c r="C893" s="364" t="s">
        <v>3383</v>
      </c>
      <c r="D893" s="390" t="s">
        <v>3773</v>
      </c>
      <c r="E893" s="366">
        <v>676.44</v>
      </c>
      <c r="F893" s="948"/>
      <c r="G893" s="367">
        <f>E893*F893</f>
        <v>0</v>
      </c>
      <c r="H893" s="364" t="s">
        <v>915</v>
      </c>
      <c r="I893" s="902"/>
      <c r="J893" s="959" t="str">
        <f t="shared" si="18"/>
        <v>CHYBNÁ CENA</v>
      </c>
    </row>
    <row r="894" spans="1:10" s="108" customFormat="1" ht="12.75">
      <c r="A894" s="368"/>
      <c r="B894" s="385"/>
      <c r="C894" s="370" t="s">
        <v>3349</v>
      </c>
      <c r="D894" s="702"/>
      <c r="E894" s="372"/>
      <c r="F894" s="949"/>
      <c r="G894" s="374"/>
      <c r="H894" s="364"/>
      <c r="I894" s="902"/>
      <c r="J894" s="959" t="str">
        <f t="shared" si="18"/>
        <v/>
      </c>
    </row>
    <row r="895" spans="1:10" s="108" customFormat="1" ht="12.75">
      <c r="A895" s="368"/>
      <c r="B895" s="385"/>
      <c r="C895" s="370" t="s">
        <v>3350</v>
      </c>
      <c r="D895" s="702"/>
      <c r="E895" s="372"/>
      <c r="F895" s="949"/>
      <c r="G895" s="374"/>
      <c r="H895" s="364"/>
      <c r="I895" s="902"/>
      <c r="J895" s="959" t="str">
        <f t="shared" si="18"/>
        <v/>
      </c>
    </row>
    <row r="896" spans="1:10" s="108" customFormat="1" ht="12.75">
      <c r="A896" s="361"/>
      <c r="B896" s="362"/>
      <c r="C896" s="370" t="s">
        <v>3183</v>
      </c>
      <c r="D896" s="702"/>
      <c r="E896" s="366"/>
      <c r="F896" s="948"/>
      <c r="G896" s="367"/>
      <c r="H896" s="364"/>
      <c r="I896" s="902"/>
      <c r="J896" s="959" t="str">
        <f t="shared" si="18"/>
        <v/>
      </c>
    </row>
    <row r="897" spans="1:10" s="108" customFormat="1" ht="12.75">
      <c r="A897" s="368"/>
      <c r="B897" s="385"/>
      <c r="C897" s="370" t="s">
        <v>3371</v>
      </c>
      <c r="D897" s="702"/>
      <c r="E897" s="372"/>
      <c r="F897" s="949"/>
      <c r="G897" s="374"/>
      <c r="H897" s="364"/>
      <c r="I897" s="902"/>
      <c r="J897" s="959" t="str">
        <f t="shared" si="18"/>
        <v/>
      </c>
    </row>
    <row r="898" spans="1:10" s="108" customFormat="1" ht="12.75">
      <c r="A898" s="361">
        <v>10</v>
      </c>
      <c r="B898" s="362" t="s">
        <v>3384</v>
      </c>
      <c r="C898" s="364" t="s">
        <v>3385</v>
      </c>
      <c r="D898" s="390" t="s">
        <v>3773</v>
      </c>
      <c r="E898" s="366">
        <v>2142.67</v>
      </c>
      <c r="F898" s="948"/>
      <c r="G898" s="367">
        <f>E898*F898</f>
        <v>0</v>
      </c>
      <c r="H898" s="364" t="s">
        <v>915</v>
      </c>
      <c r="I898" s="902"/>
      <c r="J898" s="959" t="str">
        <f t="shared" si="18"/>
        <v>CHYBNÁ CENA</v>
      </c>
    </row>
    <row r="899" spans="1:10" s="108" customFormat="1" ht="12.75">
      <c r="A899" s="368"/>
      <c r="B899" s="385"/>
      <c r="C899" s="370" t="s">
        <v>4342</v>
      </c>
      <c r="D899" s="702"/>
      <c r="E899" s="372"/>
      <c r="F899" s="949"/>
      <c r="G899" s="374"/>
      <c r="H899" s="364"/>
      <c r="I899" s="902"/>
      <c r="J899" s="959" t="str">
        <f t="shared" si="18"/>
        <v/>
      </c>
    </row>
    <row r="900" spans="1:10" s="108" customFormat="1" ht="12.75">
      <c r="A900" s="368"/>
      <c r="B900" s="385"/>
      <c r="C900" s="370" t="s">
        <v>3351</v>
      </c>
      <c r="D900" s="702"/>
      <c r="E900" s="372"/>
      <c r="F900" s="949"/>
      <c r="G900" s="374"/>
      <c r="H900" s="364"/>
      <c r="I900" s="902"/>
      <c r="J900" s="959" t="str">
        <f t="shared" si="18"/>
        <v/>
      </c>
    </row>
    <row r="901" spans="1:10" s="108" customFormat="1" ht="12.75">
      <c r="A901" s="361"/>
      <c r="B901" s="362"/>
      <c r="C901" s="370" t="s">
        <v>3352</v>
      </c>
      <c r="D901" s="702"/>
      <c r="E901" s="366"/>
      <c r="F901" s="948"/>
      <c r="G901" s="367"/>
      <c r="H901" s="364"/>
      <c r="I901" s="902"/>
      <c r="J901" s="959" t="str">
        <f t="shared" si="18"/>
        <v/>
      </c>
    </row>
    <row r="902" spans="1:10" s="108" customFormat="1" ht="12.75">
      <c r="A902" s="368"/>
      <c r="B902" s="385"/>
      <c r="C902" s="370" t="s">
        <v>3371</v>
      </c>
      <c r="D902" s="702"/>
      <c r="E902" s="372"/>
      <c r="F902" s="949"/>
      <c r="G902" s="374"/>
      <c r="H902" s="364"/>
      <c r="I902" s="902"/>
      <c r="J902" s="959" t="str">
        <f t="shared" si="18"/>
        <v/>
      </c>
    </row>
    <row r="903" spans="1:10" s="108" customFormat="1" ht="12.75">
      <c r="A903" s="361">
        <v>11</v>
      </c>
      <c r="B903" s="362" t="s">
        <v>3386</v>
      </c>
      <c r="C903" s="364" t="s">
        <v>3387</v>
      </c>
      <c r="D903" s="390" t="s">
        <v>3773</v>
      </c>
      <c r="E903" s="366">
        <v>141.68</v>
      </c>
      <c r="F903" s="948"/>
      <c r="G903" s="367">
        <f>E903*F903</f>
        <v>0</v>
      </c>
      <c r="H903" s="364" t="s">
        <v>915</v>
      </c>
      <c r="I903" s="902"/>
      <c r="J903" s="959" t="str">
        <f t="shared" si="18"/>
        <v>CHYBNÁ CENA</v>
      </c>
    </row>
    <row r="904" spans="1:10" s="108" customFormat="1" ht="12.75">
      <c r="A904" s="368"/>
      <c r="B904" s="385"/>
      <c r="C904" s="370" t="s">
        <v>3898</v>
      </c>
      <c r="D904" s="702"/>
      <c r="E904" s="372"/>
      <c r="F904" s="949"/>
      <c r="G904" s="374"/>
      <c r="H904" s="364"/>
      <c r="I904" s="902"/>
      <c r="J904" s="959" t="str">
        <f t="shared" si="18"/>
        <v/>
      </c>
    </row>
    <row r="905" spans="1:10" s="108" customFormat="1" ht="12.75">
      <c r="A905" s="361"/>
      <c r="B905" s="362"/>
      <c r="C905" s="370" t="s">
        <v>3371</v>
      </c>
      <c r="D905" s="702"/>
      <c r="E905" s="366"/>
      <c r="F905" s="948"/>
      <c r="G905" s="367"/>
      <c r="H905" s="364"/>
      <c r="I905" s="902"/>
      <c r="J905" s="959" t="str">
        <f t="shared" si="18"/>
        <v/>
      </c>
    </row>
    <row r="906" spans="1:10" s="108" customFormat="1" ht="12.75">
      <c r="A906" s="361">
        <v>12</v>
      </c>
      <c r="B906" s="362" t="s">
        <v>3388</v>
      </c>
      <c r="C906" s="364" t="s">
        <v>3389</v>
      </c>
      <c r="D906" s="390" t="s">
        <v>3773</v>
      </c>
      <c r="E906" s="366">
        <v>1682.06</v>
      </c>
      <c r="F906" s="948"/>
      <c r="G906" s="367">
        <f>E906*F906</f>
        <v>0</v>
      </c>
      <c r="H906" s="364" t="s">
        <v>915</v>
      </c>
      <c r="I906" s="902"/>
      <c r="J906" s="959" t="str">
        <f t="shared" si="18"/>
        <v>CHYBNÁ CENA</v>
      </c>
    </row>
    <row r="907" spans="1:10" s="108" customFormat="1" ht="12.75">
      <c r="A907" s="368"/>
      <c r="B907" s="385"/>
      <c r="C907" s="370" t="s">
        <v>4816</v>
      </c>
      <c r="D907" s="702"/>
      <c r="E907" s="372"/>
      <c r="F907" s="949"/>
      <c r="G907" s="374"/>
      <c r="H907" s="364"/>
      <c r="I907" s="902"/>
      <c r="J907" s="959" t="str">
        <f aca="true" t="shared" si="19" ref="J907:J970">IF((ISBLANK(D907)),"",IF(G907&lt;=0,"CHYBNÁ CENA",""))</f>
        <v/>
      </c>
    </row>
    <row r="908" spans="1:10" s="108" customFormat="1" ht="12.75">
      <c r="A908" s="368"/>
      <c r="B908" s="385"/>
      <c r="C908" s="370" t="s">
        <v>3371</v>
      </c>
      <c r="D908" s="702"/>
      <c r="E908" s="372"/>
      <c r="F908" s="949"/>
      <c r="G908" s="374"/>
      <c r="H908" s="364"/>
      <c r="I908" s="902"/>
      <c r="J908" s="959" t="str">
        <f t="shared" si="19"/>
        <v/>
      </c>
    </row>
    <row r="909" spans="1:10" s="108" customFormat="1" ht="22.5">
      <c r="A909" s="361">
        <v>13</v>
      </c>
      <c r="B909" s="362" t="s">
        <v>3390</v>
      </c>
      <c r="C909" s="364" t="s">
        <v>3391</v>
      </c>
      <c r="D909" s="390" t="s">
        <v>3773</v>
      </c>
      <c r="E909" s="366">
        <v>316.54</v>
      </c>
      <c r="F909" s="948"/>
      <c r="G909" s="367">
        <f>E909*F909</f>
        <v>0</v>
      </c>
      <c r="H909" s="364" t="s">
        <v>915</v>
      </c>
      <c r="I909" s="902"/>
      <c r="J909" s="959" t="str">
        <f t="shared" si="19"/>
        <v>CHYBNÁ CENA</v>
      </c>
    </row>
    <row r="910" spans="1:10" s="108" customFormat="1" ht="12.75">
      <c r="A910" s="368"/>
      <c r="B910" s="385"/>
      <c r="C910" s="370" t="s">
        <v>3896</v>
      </c>
      <c r="D910" s="702"/>
      <c r="E910" s="372"/>
      <c r="F910" s="949"/>
      <c r="G910" s="374"/>
      <c r="H910" s="364"/>
      <c r="I910" s="902"/>
      <c r="J910" s="959" t="str">
        <f t="shared" si="19"/>
        <v/>
      </c>
    </row>
    <row r="911" spans="1:10" s="108" customFormat="1" ht="12.75">
      <c r="A911" s="368"/>
      <c r="B911" s="385"/>
      <c r="C911" s="370" t="s">
        <v>3353</v>
      </c>
      <c r="D911" s="702"/>
      <c r="E911" s="372"/>
      <c r="F911" s="949"/>
      <c r="G911" s="374"/>
      <c r="H911" s="364"/>
      <c r="I911" s="902"/>
      <c r="J911" s="959" t="str">
        <f t="shared" si="19"/>
        <v/>
      </c>
    </row>
    <row r="912" spans="1:10" s="108" customFormat="1" ht="12.75">
      <c r="A912" s="368"/>
      <c r="B912" s="385"/>
      <c r="C912" s="370" t="s">
        <v>3354</v>
      </c>
      <c r="D912" s="702"/>
      <c r="E912" s="372"/>
      <c r="F912" s="949"/>
      <c r="G912" s="374"/>
      <c r="H912" s="364"/>
      <c r="I912" s="902"/>
      <c r="J912" s="959" t="str">
        <f t="shared" si="19"/>
        <v/>
      </c>
    </row>
    <row r="913" spans="1:10" s="108" customFormat="1" ht="12.75">
      <c r="A913" s="368"/>
      <c r="B913" s="385"/>
      <c r="C913" s="370" t="s">
        <v>3371</v>
      </c>
      <c r="D913" s="702"/>
      <c r="E913" s="372"/>
      <c r="F913" s="949"/>
      <c r="G913" s="374"/>
      <c r="H913" s="364"/>
      <c r="I913" s="902"/>
      <c r="J913" s="959" t="str">
        <f t="shared" si="19"/>
        <v/>
      </c>
    </row>
    <row r="914" spans="1:10" s="108" customFormat="1" ht="22.5">
      <c r="A914" s="361">
        <v>14</v>
      </c>
      <c r="B914" s="362" t="s">
        <v>3392</v>
      </c>
      <c r="C914" s="364" t="s">
        <v>3393</v>
      </c>
      <c r="D914" s="390" t="s">
        <v>3773</v>
      </c>
      <c r="E914" s="366">
        <v>594.02</v>
      </c>
      <c r="F914" s="948"/>
      <c r="G914" s="367">
        <f>E914*F914</f>
        <v>0</v>
      </c>
      <c r="H914" s="364" t="s">
        <v>915</v>
      </c>
      <c r="I914" s="902"/>
      <c r="J914" s="959" t="str">
        <f t="shared" si="19"/>
        <v>CHYBNÁ CENA</v>
      </c>
    </row>
    <row r="915" spans="1:10" s="108" customFormat="1" ht="12.75">
      <c r="A915" s="368"/>
      <c r="B915" s="385"/>
      <c r="C915" s="370" t="s">
        <v>4628</v>
      </c>
      <c r="D915" s="702"/>
      <c r="E915" s="372"/>
      <c r="F915" s="949"/>
      <c r="G915" s="374"/>
      <c r="H915" s="364"/>
      <c r="I915" s="902"/>
      <c r="J915" s="959" t="str">
        <f t="shared" si="19"/>
        <v/>
      </c>
    </row>
    <row r="916" spans="1:10" s="108" customFormat="1" ht="12.75">
      <c r="A916" s="368"/>
      <c r="B916" s="385"/>
      <c r="C916" s="370" t="s">
        <v>3897</v>
      </c>
      <c r="D916" s="702"/>
      <c r="E916" s="372"/>
      <c r="F916" s="949"/>
      <c r="G916" s="374"/>
      <c r="H916" s="364"/>
      <c r="I916" s="902"/>
      <c r="J916" s="959" t="str">
        <f t="shared" si="19"/>
        <v/>
      </c>
    </row>
    <row r="917" spans="1:10" s="108" customFormat="1" ht="12.75">
      <c r="A917" s="368"/>
      <c r="B917" s="385"/>
      <c r="C917" s="370" t="s">
        <v>3371</v>
      </c>
      <c r="D917" s="702"/>
      <c r="E917" s="372"/>
      <c r="F917" s="949"/>
      <c r="G917" s="374"/>
      <c r="H917" s="364"/>
      <c r="I917" s="902"/>
      <c r="J917" s="959" t="str">
        <f t="shared" si="19"/>
        <v/>
      </c>
    </row>
    <row r="918" spans="1:10" s="108" customFormat="1" ht="12.75">
      <c r="A918" s="361">
        <v>15</v>
      </c>
      <c r="B918" s="362" t="s">
        <v>590</v>
      </c>
      <c r="C918" s="364" t="s">
        <v>591</v>
      </c>
      <c r="D918" s="390" t="s">
        <v>3773</v>
      </c>
      <c r="E918" s="366">
        <v>315</v>
      </c>
      <c r="F918" s="948"/>
      <c r="G918" s="367">
        <f>E918*F918</f>
        <v>0</v>
      </c>
      <c r="H918" s="364" t="s">
        <v>916</v>
      </c>
      <c r="I918" s="902"/>
      <c r="J918" s="959" t="str">
        <f t="shared" si="19"/>
        <v>CHYBNÁ CENA</v>
      </c>
    </row>
    <row r="919" spans="1:10" s="108" customFormat="1" ht="12.75">
      <c r="A919" s="368"/>
      <c r="B919" s="385"/>
      <c r="C919" s="370" t="s">
        <v>4076</v>
      </c>
      <c r="D919" s="702"/>
      <c r="E919" s="372" t="s">
        <v>592</v>
      </c>
      <c r="F919" s="949"/>
      <c r="G919" s="374"/>
      <c r="H919" s="364"/>
      <c r="I919" s="902"/>
      <c r="J919" s="959" t="str">
        <f t="shared" si="19"/>
        <v/>
      </c>
    </row>
    <row r="920" spans="1:10" s="108" customFormat="1" ht="12.75">
      <c r="A920" s="368"/>
      <c r="B920" s="385"/>
      <c r="C920" s="370" t="s">
        <v>3371</v>
      </c>
      <c r="D920" s="702"/>
      <c r="E920" s="372"/>
      <c r="F920" s="949"/>
      <c r="G920" s="374"/>
      <c r="H920" s="364"/>
      <c r="I920" s="902"/>
      <c r="J920" s="959" t="str">
        <f t="shared" si="19"/>
        <v/>
      </c>
    </row>
    <row r="921" spans="1:10" s="108" customFormat="1" ht="33.75">
      <c r="A921" s="361">
        <v>16</v>
      </c>
      <c r="B921" s="362" t="s">
        <v>3394</v>
      </c>
      <c r="C921" s="364" t="s">
        <v>3395</v>
      </c>
      <c r="D921" s="390" t="s">
        <v>456</v>
      </c>
      <c r="E921" s="366">
        <f>2*3839.76</f>
        <v>7679.52</v>
      </c>
      <c r="F921" s="948"/>
      <c r="G921" s="367">
        <f>E921*F921</f>
        <v>0</v>
      </c>
      <c r="H921" s="364" t="s">
        <v>53</v>
      </c>
      <c r="I921" s="902"/>
      <c r="J921" s="959" t="str">
        <f t="shared" si="19"/>
        <v>CHYBNÁ CENA</v>
      </c>
    </row>
    <row r="922" spans="1:10" s="108" customFormat="1" ht="12.75">
      <c r="A922" s="361"/>
      <c r="B922" s="369" t="s">
        <v>4530</v>
      </c>
      <c r="C922" s="370" t="s">
        <v>4077</v>
      </c>
      <c r="D922" s="702"/>
      <c r="E922" s="366"/>
      <c r="F922" s="948"/>
      <c r="G922" s="367"/>
      <c r="H922" s="364"/>
      <c r="I922" s="902"/>
      <c r="J922" s="959" t="str">
        <f t="shared" si="19"/>
        <v/>
      </c>
    </row>
    <row r="923" spans="1:10" s="108" customFormat="1" ht="12.75">
      <c r="A923" s="361">
        <v>17</v>
      </c>
      <c r="B923" s="362" t="s">
        <v>3396</v>
      </c>
      <c r="C923" s="364" t="s">
        <v>3397</v>
      </c>
      <c r="D923" s="390" t="s">
        <v>456</v>
      </c>
      <c r="E923" s="366">
        <v>8447.47</v>
      </c>
      <c r="F923" s="948"/>
      <c r="G923" s="367">
        <f>E923*F923</f>
        <v>0</v>
      </c>
      <c r="H923" s="364" t="s">
        <v>915</v>
      </c>
      <c r="I923" s="902"/>
      <c r="J923" s="959" t="str">
        <f t="shared" si="19"/>
        <v>CHYBNÁ CENA</v>
      </c>
    </row>
    <row r="924" spans="1:10" s="108" customFormat="1" ht="12.75">
      <c r="A924" s="361"/>
      <c r="B924" s="362"/>
      <c r="C924" s="370" t="s">
        <v>3398</v>
      </c>
      <c r="D924" s="702"/>
      <c r="E924" s="366"/>
      <c r="F924" s="948"/>
      <c r="G924" s="367"/>
      <c r="H924" s="364"/>
      <c r="I924" s="902"/>
      <c r="J924" s="959" t="str">
        <f t="shared" si="19"/>
        <v/>
      </c>
    </row>
    <row r="925" spans="1:10" s="108" customFormat="1" ht="12.75">
      <c r="A925" s="361"/>
      <c r="B925" s="362"/>
      <c r="C925" s="370" t="s">
        <v>3399</v>
      </c>
      <c r="D925" s="702"/>
      <c r="E925" s="366"/>
      <c r="F925" s="948"/>
      <c r="G925" s="367"/>
      <c r="H925" s="364"/>
      <c r="I925" s="902"/>
      <c r="J925" s="959" t="str">
        <f t="shared" si="19"/>
        <v/>
      </c>
    </row>
    <row r="926" spans="1:10" s="108" customFormat="1" ht="33.75">
      <c r="A926" s="1232">
        <v>18</v>
      </c>
      <c r="B926" s="1233" t="s">
        <v>3400</v>
      </c>
      <c r="C926" s="1234" t="s">
        <v>3401</v>
      </c>
      <c r="D926" s="1235" t="s">
        <v>3773</v>
      </c>
      <c r="E926" s="1236">
        <v>504.71</v>
      </c>
      <c r="F926" s="1237"/>
      <c r="G926" s="1238">
        <f>E926*F926</f>
        <v>0</v>
      </c>
      <c r="H926" s="1234" t="s">
        <v>53</v>
      </c>
      <c r="I926" s="1239"/>
      <c r="J926" s="959" t="str">
        <f t="shared" si="19"/>
        <v>CHYBNÁ CENA</v>
      </c>
    </row>
    <row r="927" spans="1:10" s="108" customFormat="1" ht="12.75">
      <c r="A927" s="368"/>
      <c r="B927" s="369" t="s">
        <v>4530</v>
      </c>
      <c r="C927" s="370" t="s">
        <v>2452</v>
      </c>
      <c r="D927" s="702"/>
      <c r="E927" s="372"/>
      <c r="F927" s="949"/>
      <c r="G927" s="374"/>
      <c r="H927" s="364"/>
      <c r="I927" s="902"/>
      <c r="J927" s="959" t="str">
        <f t="shared" si="19"/>
        <v/>
      </c>
    </row>
    <row r="928" spans="1:10" s="108" customFormat="1" ht="12.75">
      <c r="A928" s="368"/>
      <c r="B928" s="385"/>
      <c r="C928" s="370" t="s">
        <v>4082</v>
      </c>
      <c r="D928" s="702"/>
      <c r="E928" s="372"/>
      <c r="F928" s="949"/>
      <c r="G928" s="374"/>
      <c r="H928" s="364"/>
      <c r="I928" s="902"/>
      <c r="J928" s="959" t="str">
        <f t="shared" si="19"/>
        <v/>
      </c>
    </row>
    <row r="929" spans="1:10" s="108" customFormat="1" ht="12.75">
      <c r="A929" s="368"/>
      <c r="B929" s="385"/>
      <c r="C929" s="370" t="s">
        <v>4903</v>
      </c>
      <c r="D929" s="702"/>
      <c r="E929" s="372"/>
      <c r="F929" s="949"/>
      <c r="G929" s="374"/>
      <c r="H929" s="364"/>
      <c r="I929" s="902"/>
      <c r="J929" s="959" t="str">
        <f t="shared" si="19"/>
        <v/>
      </c>
    </row>
    <row r="930" spans="1:10" s="108" customFormat="1" ht="12.75">
      <c r="A930" s="368"/>
      <c r="B930" s="385"/>
      <c r="C930" s="370" t="s">
        <v>4904</v>
      </c>
      <c r="D930" s="702"/>
      <c r="E930" s="372"/>
      <c r="F930" s="949"/>
      <c r="G930" s="374"/>
      <c r="H930" s="364"/>
      <c r="I930" s="902"/>
      <c r="J930" s="959" t="str">
        <f t="shared" si="19"/>
        <v/>
      </c>
    </row>
    <row r="931" spans="1:10" s="108" customFormat="1" ht="12.75">
      <c r="A931" s="368"/>
      <c r="B931" s="385"/>
      <c r="C931" s="370" t="s">
        <v>2664</v>
      </c>
      <c r="D931" s="702"/>
      <c r="E931" s="372"/>
      <c r="F931" s="949"/>
      <c r="G931" s="374"/>
      <c r="H931" s="364"/>
      <c r="I931" s="902"/>
      <c r="J931" s="959" t="str">
        <f t="shared" si="19"/>
        <v/>
      </c>
    </row>
    <row r="932" spans="1:10" s="108" customFormat="1" ht="12.75">
      <c r="A932" s="1232">
        <v>19</v>
      </c>
      <c r="B932" s="1233" t="s">
        <v>3403</v>
      </c>
      <c r="C932" s="1234" t="s">
        <v>2453</v>
      </c>
      <c r="D932" s="1235" t="s">
        <v>3773</v>
      </c>
      <c r="E932" s="1236">
        <v>459.68</v>
      </c>
      <c r="F932" s="1237"/>
      <c r="G932" s="1238">
        <f>E932*F932</f>
        <v>0</v>
      </c>
      <c r="H932" s="1398" t="s">
        <v>915</v>
      </c>
      <c r="I932" s="1239"/>
      <c r="J932" s="959" t="str">
        <f t="shared" si="19"/>
        <v>CHYBNÁ CENA</v>
      </c>
    </row>
    <row r="933" spans="1:10" s="108" customFormat="1" ht="12.75">
      <c r="A933" s="368"/>
      <c r="B933" s="385"/>
      <c r="C933" s="370" t="s">
        <v>4082</v>
      </c>
      <c r="D933" s="702"/>
      <c r="E933" s="372"/>
      <c r="F933" s="949"/>
      <c r="G933" s="374"/>
      <c r="H933" s="364"/>
      <c r="I933" s="902"/>
      <c r="J933" s="959" t="str">
        <f t="shared" si="19"/>
        <v/>
      </c>
    </row>
    <row r="934" spans="1:10" s="108" customFormat="1" ht="12.75">
      <c r="A934" s="368"/>
      <c r="B934" s="385"/>
      <c r="C934" s="370" t="s">
        <v>4903</v>
      </c>
      <c r="D934" s="702"/>
      <c r="E934" s="372"/>
      <c r="F934" s="949"/>
      <c r="G934" s="374"/>
      <c r="H934" s="364"/>
      <c r="I934" s="902"/>
      <c r="J934" s="959" t="str">
        <f t="shared" si="19"/>
        <v/>
      </c>
    </row>
    <row r="935" spans="1:10" s="108" customFormat="1" ht="12.75">
      <c r="A935" s="368"/>
      <c r="B935" s="385"/>
      <c r="C935" s="370" t="s">
        <v>3371</v>
      </c>
      <c r="D935" s="702"/>
      <c r="E935" s="372"/>
      <c r="F935" s="949"/>
      <c r="G935" s="374"/>
      <c r="H935" s="364"/>
      <c r="I935" s="902"/>
      <c r="J935" s="959" t="str">
        <f t="shared" si="19"/>
        <v/>
      </c>
    </row>
    <row r="936" spans="1:10" s="108" customFormat="1" ht="12.75">
      <c r="A936" s="1232">
        <v>20</v>
      </c>
      <c r="B936" s="1233" t="s">
        <v>3405</v>
      </c>
      <c r="C936" s="1234" t="s">
        <v>4905</v>
      </c>
      <c r="D936" s="1235" t="s">
        <v>3773</v>
      </c>
      <c r="E936" s="1236">
        <v>70.26</v>
      </c>
      <c r="F936" s="1237"/>
      <c r="G936" s="1238">
        <f>E936*F936</f>
        <v>0</v>
      </c>
      <c r="H936" s="1398" t="s">
        <v>915</v>
      </c>
      <c r="I936" s="1239"/>
      <c r="J936" s="959" t="str">
        <f t="shared" si="19"/>
        <v>CHYBNÁ CENA</v>
      </c>
    </row>
    <row r="937" spans="1:10" s="108" customFormat="1" ht="12.75">
      <c r="A937" s="368"/>
      <c r="B937" s="385"/>
      <c r="C937" s="370" t="s">
        <v>2664</v>
      </c>
      <c r="D937" s="702"/>
      <c r="E937" s="372"/>
      <c r="F937" s="949"/>
      <c r="G937" s="374"/>
      <c r="H937" s="364"/>
      <c r="I937" s="902"/>
      <c r="J937" s="959" t="str">
        <f t="shared" si="19"/>
        <v/>
      </c>
    </row>
    <row r="938" spans="1:10" s="108" customFormat="1" ht="12.75">
      <c r="A938" s="368"/>
      <c r="B938" s="385"/>
      <c r="C938" s="370" t="s">
        <v>3371</v>
      </c>
      <c r="D938" s="702"/>
      <c r="E938" s="372"/>
      <c r="F938" s="949"/>
      <c r="G938" s="374"/>
      <c r="H938" s="364"/>
      <c r="I938" s="902"/>
      <c r="J938" s="959" t="str">
        <f t="shared" si="19"/>
        <v/>
      </c>
    </row>
    <row r="939" spans="1:10" s="108" customFormat="1" ht="33.75">
      <c r="A939" s="1232">
        <v>21</v>
      </c>
      <c r="B939" s="1233" t="s">
        <v>3406</v>
      </c>
      <c r="C939" s="1234" t="s">
        <v>1718</v>
      </c>
      <c r="D939" s="1235" t="s">
        <v>3773</v>
      </c>
      <c r="E939" s="1393">
        <v>3974.39</v>
      </c>
      <c r="F939" s="1237"/>
      <c r="G939" s="1238">
        <f>E939*F939</f>
        <v>0</v>
      </c>
      <c r="H939" s="1234" t="s">
        <v>887</v>
      </c>
      <c r="I939" s="1239"/>
      <c r="J939" s="959" t="str">
        <f t="shared" si="19"/>
        <v>CHYBNÁ CENA</v>
      </c>
    </row>
    <row r="940" spans="1:10" s="108" customFormat="1" ht="12.75">
      <c r="A940" s="368"/>
      <c r="B940" s="369" t="s">
        <v>4530</v>
      </c>
      <c r="C940" s="370" t="s">
        <v>1719</v>
      </c>
      <c r="D940" s="702"/>
      <c r="E940" s="372"/>
      <c r="F940" s="949"/>
      <c r="G940" s="374"/>
      <c r="H940" s="364"/>
      <c r="I940" s="902"/>
      <c r="J940" s="959" t="str">
        <f t="shared" si="19"/>
        <v/>
      </c>
    </row>
    <row r="941" spans="1:10" s="108" customFormat="1" ht="12.75">
      <c r="A941" s="368"/>
      <c r="B941" s="385"/>
      <c r="C941" s="370" t="s">
        <v>1488</v>
      </c>
      <c r="D941" s="702"/>
      <c r="E941" s="372"/>
      <c r="F941" s="949"/>
      <c r="G941" s="374"/>
      <c r="H941" s="364"/>
      <c r="I941" s="902"/>
      <c r="J941" s="959" t="str">
        <f t="shared" si="19"/>
        <v/>
      </c>
    </row>
    <row r="942" spans="1:10" s="108" customFormat="1" ht="12.75">
      <c r="A942" s="368"/>
      <c r="B942" s="385"/>
      <c r="C942" s="370" t="s">
        <v>1720</v>
      </c>
      <c r="D942" s="702"/>
      <c r="E942" s="372"/>
      <c r="F942" s="949"/>
      <c r="G942" s="374"/>
      <c r="H942" s="364"/>
      <c r="I942" s="902"/>
      <c r="J942" s="959" t="str">
        <f t="shared" si="19"/>
        <v/>
      </c>
    </row>
    <row r="943" spans="1:10" s="108" customFormat="1" ht="12.75">
      <c r="A943" s="368"/>
      <c r="B943" s="385"/>
      <c r="C943" s="370" t="s">
        <v>1488</v>
      </c>
      <c r="D943" s="702"/>
      <c r="E943" s="372"/>
      <c r="F943" s="949"/>
      <c r="G943" s="374"/>
      <c r="H943" s="364"/>
      <c r="I943" s="902"/>
      <c r="J943" s="959" t="str">
        <f t="shared" si="19"/>
        <v/>
      </c>
    </row>
    <row r="944" spans="1:10" s="108" customFormat="1" ht="12.75">
      <c r="A944" s="368"/>
      <c r="B944" s="385"/>
      <c r="C944" s="370" t="s">
        <v>2454</v>
      </c>
      <c r="D944" s="702"/>
      <c r="E944" s="372"/>
      <c r="F944" s="949"/>
      <c r="G944" s="374"/>
      <c r="H944" s="364"/>
      <c r="I944" s="902"/>
      <c r="J944" s="959" t="str">
        <f t="shared" si="19"/>
        <v/>
      </c>
    </row>
    <row r="945" spans="1:10" s="108" customFormat="1" ht="12.75">
      <c r="A945" s="368"/>
      <c r="B945" s="385"/>
      <c r="C945" s="370" t="s">
        <v>4084</v>
      </c>
      <c r="D945" s="702"/>
      <c r="E945" s="372"/>
      <c r="F945" s="949"/>
      <c r="G945" s="374"/>
      <c r="H945" s="364"/>
      <c r="I945" s="902"/>
      <c r="J945" s="959" t="str">
        <f t="shared" si="19"/>
        <v/>
      </c>
    </row>
    <row r="946" spans="1:10" s="108" customFormat="1" ht="12.75">
      <c r="A946" s="368"/>
      <c r="B946" s="385"/>
      <c r="C946" s="370" t="s">
        <v>4284</v>
      </c>
      <c r="D946" s="702"/>
      <c r="E946" s="372"/>
      <c r="F946" s="949"/>
      <c r="G946" s="374"/>
      <c r="H946" s="364"/>
      <c r="I946" s="902"/>
      <c r="J946" s="959" t="str">
        <f t="shared" si="19"/>
        <v/>
      </c>
    </row>
    <row r="947" spans="1:10" s="108" customFormat="1" ht="12.75">
      <c r="A947" s="368"/>
      <c r="B947" s="385"/>
      <c r="C947" s="370" t="s">
        <v>2455</v>
      </c>
      <c r="D947" s="702"/>
      <c r="E947" s="372"/>
      <c r="F947" s="949"/>
      <c r="G947" s="374"/>
      <c r="H947" s="364"/>
      <c r="I947" s="902"/>
      <c r="J947" s="959" t="str">
        <f t="shared" si="19"/>
        <v/>
      </c>
    </row>
    <row r="948" spans="1:10" s="108" customFormat="1" ht="12.75">
      <c r="A948" s="368"/>
      <c r="B948" s="385"/>
      <c r="C948" s="370" t="s">
        <v>4084</v>
      </c>
      <c r="D948" s="702"/>
      <c r="E948" s="372"/>
      <c r="F948" s="949"/>
      <c r="G948" s="374"/>
      <c r="H948" s="364"/>
      <c r="I948" s="902"/>
      <c r="J948" s="959" t="str">
        <f t="shared" si="19"/>
        <v/>
      </c>
    </row>
    <row r="949" spans="1:10" s="108" customFormat="1" ht="12.75">
      <c r="A949" s="368"/>
      <c r="B949" s="385"/>
      <c r="C949" s="370" t="s">
        <v>4284</v>
      </c>
      <c r="D949" s="702"/>
      <c r="E949" s="372"/>
      <c r="F949" s="949"/>
      <c r="G949" s="374"/>
      <c r="H949" s="364"/>
      <c r="I949" s="902"/>
      <c r="J949" s="959" t="str">
        <f t="shared" si="19"/>
        <v/>
      </c>
    </row>
    <row r="950" spans="1:10" s="108" customFormat="1" ht="12.75">
      <c r="A950" s="368"/>
      <c r="B950" s="385"/>
      <c r="C950" s="370" t="s">
        <v>1813</v>
      </c>
      <c r="D950" s="702"/>
      <c r="E950" s="372"/>
      <c r="F950" s="949"/>
      <c r="G950" s="374"/>
      <c r="H950" s="364"/>
      <c r="I950" s="902"/>
      <c r="J950" s="959" t="str">
        <f t="shared" si="19"/>
        <v/>
      </c>
    </row>
    <row r="951" spans="1:10" s="108" customFormat="1" ht="12.75">
      <c r="A951" s="368"/>
      <c r="B951" s="385"/>
      <c r="C951" s="370" t="s">
        <v>1814</v>
      </c>
      <c r="D951" s="702"/>
      <c r="E951" s="372"/>
      <c r="F951" s="949"/>
      <c r="G951" s="374"/>
      <c r="H951" s="364"/>
      <c r="I951" s="902"/>
      <c r="J951" s="959" t="str">
        <f t="shared" si="19"/>
        <v/>
      </c>
    </row>
    <row r="952" spans="1:10" s="108" customFormat="1" ht="12.75">
      <c r="A952" s="368"/>
      <c r="B952" s="385"/>
      <c r="C952" s="370" t="s">
        <v>4093</v>
      </c>
      <c r="D952" s="702"/>
      <c r="E952" s="372"/>
      <c r="F952" s="949"/>
      <c r="G952" s="374"/>
      <c r="H952" s="364"/>
      <c r="I952" s="902"/>
      <c r="J952" s="959" t="str">
        <f t="shared" si="19"/>
        <v/>
      </c>
    </row>
    <row r="953" spans="1:10" s="108" customFormat="1" ht="12.75">
      <c r="A953" s="368"/>
      <c r="B953" s="385"/>
      <c r="C953" s="370" t="s">
        <v>4094</v>
      </c>
      <c r="D953" s="702"/>
      <c r="E953" s="372"/>
      <c r="F953" s="949"/>
      <c r="G953" s="374"/>
      <c r="H953" s="364"/>
      <c r="I953" s="902"/>
      <c r="J953" s="959" t="str">
        <f t="shared" si="19"/>
        <v/>
      </c>
    </row>
    <row r="954" spans="1:10" s="108" customFormat="1" ht="12.75">
      <c r="A954" s="368"/>
      <c r="B954" s="385"/>
      <c r="C954" s="370" t="s">
        <v>1815</v>
      </c>
      <c r="D954" s="702"/>
      <c r="E954" s="372"/>
      <c r="F954" s="949"/>
      <c r="G954" s="374"/>
      <c r="H954" s="364"/>
      <c r="I954" s="902"/>
      <c r="J954" s="959" t="str">
        <f t="shared" si="19"/>
        <v/>
      </c>
    </row>
    <row r="955" spans="1:10" s="108" customFormat="1" ht="12.75">
      <c r="A955" s="368"/>
      <c r="B955" s="385"/>
      <c r="C955" s="370" t="s">
        <v>1816</v>
      </c>
      <c r="D955" s="702"/>
      <c r="E955" s="372"/>
      <c r="F955" s="949"/>
      <c r="G955" s="374"/>
      <c r="H955" s="364"/>
      <c r="I955" s="902"/>
      <c r="J955" s="959" t="str">
        <f t="shared" si="19"/>
        <v/>
      </c>
    </row>
    <row r="956" spans="1:10" s="108" customFormat="1" ht="12.75">
      <c r="A956" s="368"/>
      <c r="B956" s="385"/>
      <c r="C956" s="370" t="s">
        <v>1739</v>
      </c>
      <c r="D956" s="702"/>
      <c r="E956" s="372"/>
      <c r="F956" s="949"/>
      <c r="G956" s="374"/>
      <c r="H956" s="364"/>
      <c r="I956" s="902"/>
      <c r="J956" s="959" t="str">
        <f t="shared" si="19"/>
        <v/>
      </c>
    </row>
    <row r="957" spans="1:10" s="108" customFormat="1" ht="12.75">
      <c r="A957" s="368"/>
      <c r="B957" s="385"/>
      <c r="C957" s="370" t="s">
        <v>1740</v>
      </c>
      <c r="D957" s="702"/>
      <c r="E957" s="372"/>
      <c r="F957" s="949"/>
      <c r="G957" s="374"/>
      <c r="H957" s="364"/>
      <c r="I957" s="902"/>
      <c r="J957" s="959" t="str">
        <f t="shared" si="19"/>
        <v/>
      </c>
    </row>
    <row r="958" spans="1:10" s="108" customFormat="1" ht="12.75">
      <c r="A958" s="361">
        <v>22</v>
      </c>
      <c r="B958" s="362" t="s">
        <v>1744</v>
      </c>
      <c r="C958" s="364" t="s">
        <v>3381</v>
      </c>
      <c r="D958" s="390" t="s">
        <v>3773</v>
      </c>
      <c r="E958" s="366">
        <v>131.74</v>
      </c>
      <c r="F958" s="948"/>
      <c r="G958" s="367">
        <f>E958*F958</f>
        <v>0</v>
      </c>
      <c r="H958" s="364" t="s">
        <v>917</v>
      </c>
      <c r="I958" s="902"/>
      <c r="J958" s="959" t="str">
        <f t="shared" si="19"/>
        <v>CHYBNÁ CENA</v>
      </c>
    </row>
    <row r="959" spans="1:10" s="108" customFormat="1" ht="12.75">
      <c r="A959" s="368"/>
      <c r="B959" s="385"/>
      <c r="C959" s="370" t="s">
        <v>4084</v>
      </c>
      <c r="D959" s="814"/>
      <c r="E959" s="372"/>
      <c r="F959" s="949"/>
      <c r="G959" s="374"/>
      <c r="H959" s="364"/>
      <c r="I959" s="902"/>
      <c r="J959" s="959" t="str">
        <f t="shared" si="19"/>
        <v/>
      </c>
    </row>
    <row r="960" spans="1:10" s="108" customFormat="1" ht="12.75">
      <c r="A960" s="368"/>
      <c r="B960" s="385"/>
      <c r="C960" s="370" t="s">
        <v>4284</v>
      </c>
      <c r="D960" s="814"/>
      <c r="E960" s="372"/>
      <c r="F960" s="949"/>
      <c r="G960" s="374"/>
      <c r="H960" s="364"/>
      <c r="I960" s="902"/>
      <c r="J960" s="959" t="str">
        <f t="shared" si="19"/>
        <v/>
      </c>
    </row>
    <row r="961" spans="1:10" s="108" customFormat="1" ht="12.75">
      <c r="A961" s="368"/>
      <c r="B961" s="385"/>
      <c r="C961" s="370" t="s">
        <v>3371</v>
      </c>
      <c r="D961" s="814"/>
      <c r="E961" s="372"/>
      <c r="F961" s="949"/>
      <c r="G961" s="374"/>
      <c r="H961" s="364"/>
      <c r="I961" s="902"/>
      <c r="J961" s="959" t="str">
        <f t="shared" si="19"/>
        <v/>
      </c>
    </row>
    <row r="962" spans="1:10" s="108" customFormat="1" ht="12.75">
      <c r="A962" s="1232">
        <v>23</v>
      </c>
      <c r="B962" s="1233" t="s">
        <v>1745</v>
      </c>
      <c r="C962" s="1234" t="s">
        <v>3404</v>
      </c>
      <c r="D962" s="1235" t="s">
        <v>3773</v>
      </c>
      <c r="E962" s="1393">
        <v>1777.47</v>
      </c>
      <c r="F962" s="1237"/>
      <c r="G962" s="1238">
        <f>E962*F962</f>
        <v>0</v>
      </c>
      <c r="H962" s="1234" t="s">
        <v>917</v>
      </c>
      <c r="I962" s="1239"/>
      <c r="J962" s="959" t="str">
        <f t="shared" si="19"/>
        <v>CHYBNÁ CENA</v>
      </c>
    </row>
    <row r="963" spans="1:10" s="108" customFormat="1" ht="12.75">
      <c r="A963" s="368"/>
      <c r="B963" s="385"/>
      <c r="C963" s="370" t="s">
        <v>1488</v>
      </c>
      <c r="D963" s="814"/>
      <c r="E963" s="372"/>
      <c r="F963" s="949"/>
      <c r="G963" s="374"/>
      <c r="H963" s="364"/>
      <c r="I963" s="902"/>
      <c r="J963" s="959" t="str">
        <f t="shared" si="19"/>
        <v/>
      </c>
    </row>
    <row r="964" spans="1:10" s="108" customFormat="1" ht="12.75">
      <c r="A964" s="368"/>
      <c r="B964" s="385"/>
      <c r="C964" s="370"/>
      <c r="D964" s="814"/>
      <c r="E964" s="372"/>
      <c r="F964" s="949"/>
      <c r="G964" s="374"/>
      <c r="H964" s="364"/>
      <c r="I964" s="902"/>
      <c r="J964" s="959" t="str">
        <f t="shared" si="19"/>
        <v/>
      </c>
    </row>
    <row r="965" spans="1:10" s="108" customFormat="1" ht="12.75">
      <c r="A965" s="368"/>
      <c r="B965" s="385"/>
      <c r="C965" s="370" t="s">
        <v>3371</v>
      </c>
      <c r="D965" s="702"/>
      <c r="E965" s="372"/>
      <c r="F965" s="949"/>
      <c r="G965" s="374"/>
      <c r="H965" s="364"/>
      <c r="I965" s="902"/>
      <c r="J965" s="959" t="str">
        <f t="shared" si="19"/>
        <v/>
      </c>
    </row>
    <row r="966" spans="1:10" s="108" customFormat="1" ht="12.75">
      <c r="A966" s="361">
        <v>24</v>
      </c>
      <c r="B966" s="362" t="s">
        <v>1746</v>
      </c>
      <c r="C966" s="364" t="s">
        <v>2456</v>
      </c>
      <c r="D966" s="390" t="s">
        <v>3767</v>
      </c>
      <c r="E966" s="366">
        <v>19.76</v>
      </c>
      <c r="F966" s="948"/>
      <c r="G966" s="367">
        <f>E966*F966</f>
        <v>0</v>
      </c>
      <c r="H966" s="364" t="s">
        <v>917</v>
      </c>
      <c r="I966" s="902"/>
      <c r="J966" s="959" t="str">
        <f t="shared" si="19"/>
        <v>CHYBNÁ CENA</v>
      </c>
    </row>
    <row r="967" spans="1:10" s="108" customFormat="1" ht="12.75">
      <c r="A967" s="368"/>
      <c r="B967" s="369"/>
      <c r="C967" s="370" t="s">
        <v>1489</v>
      </c>
      <c r="D967" s="814"/>
      <c r="E967" s="372"/>
      <c r="F967" s="949"/>
      <c r="G967" s="374"/>
      <c r="H967" s="364"/>
      <c r="I967" s="902"/>
      <c r="J967" s="959" t="str">
        <f t="shared" si="19"/>
        <v/>
      </c>
    </row>
    <row r="968" spans="1:10" s="108" customFormat="1" ht="12.75">
      <c r="A968" s="368"/>
      <c r="B968" s="385"/>
      <c r="C968" s="370" t="s">
        <v>1743</v>
      </c>
      <c r="D968" s="814"/>
      <c r="E968" s="372"/>
      <c r="F968" s="949"/>
      <c r="G968" s="374"/>
      <c r="H968" s="364"/>
      <c r="I968" s="902"/>
      <c r="J968" s="959" t="str">
        <f t="shared" si="19"/>
        <v/>
      </c>
    </row>
    <row r="969" spans="1:10" s="108" customFormat="1" ht="12.75">
      <c r="A969" s="368"/>
      <c r="B969" s="385"/>
      <c r="C969" s="370" t="s">
        <v>3371</v>
      </c>
      <c r="D969" s="814"/>
      <c r="E969" s="372"/>
      <c r="F969" s="949"/>
      <c r="G969" s="374"/>
      <c r="H969" s="364"/>
      <c r="I969" s="902"/>
      <c r="J969" s="959" t="str">
        <f t="shared" si="19"/>
        <v/>
      </c>
    </row>
    <row r="970" spans="1:10" s="108" customFormat="1" ht="12.75">
      <c r="A970" s="361">
        <v>25</v>
      </c>
      <c r="B970" s="362" t="s">
        <v>1747</v>
      </c>
      <c r="C970" s="364" t="s">
        <v>1818</v>
      </c>
      <c r="D970" s="390" t="s">
        <v>3767</v>
      </c>
      <c r="E970" s="366">
        <v>0.44</v>
      </c>
      <c r="F970" s="948"/>
      <c r="G970" s="367">
        <f>E970*F970</f>
        <v>0</v>
      </c>
      <c r="H970" s="364" t="s">
        <v>917</v>
      </c>
      <c r="I970" s="902"/>
      <c r="J970" s="959" t="str">
        <f t="shared" si="19"/>
        <v>CHYBNÁ CENA</v>
      </c>
    </row>
    <row r="971" spans="1:10" s="108" customFormat="1" ht="12.75">
      <c r="A971" s="368"/>
      <c r="B971" s="369"/>
      <c r="C971" s="370" t="s">
        <v>1819</v>
      </c>
      <c r="D971" s="702"/>
      <c r="E971" s="372"/>
      <c r="F971" s="949"/>
      <c r="G971" s="374"/>
      <c r="H971" s="364"/>
      <c r="I971" s="902"/>
      <c r="J971" s="959" t="str">
        <f aca="true" t="shared" si="20" ref="J971:J1034">IF((ISBLANK(D971)),"",IF(G971&lt;=0,"CHYBNÁ CENA",""))</f>
        <v/>
      </c>
    </row>
    <row r="972" spans="1:10" s="108" customFormat="1" ht="12.75">
      <c r="A972" s="368"/>
      <c r="B972" s="385"/>
      <c r="C972" s="370" t="s">
        <v>3399</v>
      </c>
      <c r="D972" s="702"/>
      <c r="E972" s="372"/>
      <c r="F972" s="949"/>
      <c r="G972" s="374"/>
      <c r="H972" s="364"/>
      <c r="I972" s="902"/>
      <c r="J972" s="959" t="str">
        <f t="shared" si="20"/>
        <v/>
      </c>
    </row>
    <row r="973" spans="1:10" s="108" customFormat="1" ht="12.75">
      <c r="A973" s="1232">
        <v>26</v>
      </c>
      <c r="B973" s="1233" t="s">
        <v>1748</v>
      </c>
      <c r="C973" s="1234" t="s">
        <v>1817</v>
      </c>
      <c r="D973" s="1235" t="s">
        <v>3767</v>
      </c>
      <c r="E973" s="1393">
        <v>267.11</v>
      </c>
      <c r="F973" s="1237"/>
      <c r="G973" s="1238">
        <f>E973*F973</f>
        <v>0</v>
      </c>
      <c r="H973" s="1234" t="s">
        <v>917</v>
      </c>
      <c r="I973" s="1239"/>
      <c r="J973" s="959" t="str">
        <f t="shared" si="20"/>
        <v>CHYBNÁ CENA</v>
      </c>
    </row>
    <row r="974" spans="1:10" s="108" customFormat="1" ht="12.75">
      <c r="A974" s="368"/>
      <c r="B974" s="369"/>
      <c r="C974" s="370" t="s">
        <v>1490</v>
      </c>
      <c r="D974" s="814"/>
      <c r="E974" s="372"/>
      <c r="F974" s="949"/>
      <c r="G974" s="374"/>
      <c r="H974" s="364"/>
      <c r="I974" s="902"/>
      <c r="J974" s="959" t="str">
        <f t="shared" si="20"/>
        <v/>
      </c>
    </row>
    <row r="975" spans="1:10" s="108" customFormat="1" ht="12.75">
      <c r="A975" s="368"/>
      <c r="B975" s="385"/>
      <c r="C975" s="370"/>
      <c r="D975" s="814"/>
      <c r="E975" s="372"/>
      <c r="F975" s="949"/>
      <c r="G975" s="374"/>
      <c r="H975" s="364"/>
      <c r="I975" s="902"/>
      <c r="J975" s="959" t="str">
        <f t="shared" si="20"/>
        <v/>
      </c>
    </row>
    <row r="976" spans="1:10" s="108" customFormat="1" ht="12.75">
      <c r="A976" s="368"/>
      <c r="B976" s="385"/>
      <c r="C976" s="370" t="s">
        <v>3371</v>
      </c>
      <c r="D976" s="814"/>
      <c r="E976" s="372"/>
      <c r="F976" s="949"/>
      <c r="G976" s="374"/>
      <c r="H976" s="364"/>
      <c r="I976" s="902"/>
      <c r="J976" s="959" t="str">
        <f t="shared" si="20"/>
        <v/>
      </c>
    </row>
    <row r="977" spans="1:10" s="108" customFormat="1" ht="12.75">
      <c r="A977" s="361">
        <v>27</v>
      </c>
      <c r="B977" s="362" t="s">
        <v>1749</v>
      </c>
      <c r="C977" s="364" t="s">
        <v>1820</v>
      </c>
      <c r="D977" s="390" t="s">
        <v>3773</v>
      </c>
      <c r="E977" s="366">
        <v>2.85</v>
      </c>
      <c r="F977" s="948"/>
      <c r="G977" s="367">
        <f>E977*F977</f>
        <v>0</v>
      </c>
      <c r="H977" s="364" t="s">
        <v>917</v>
      </c>
      <c r="I977" s="902"/>
      <c r="J977" s="959" t="str">
        <f t="shared" si="20"/>
        <v>CHYBNÁ CENA</v>
      </c>
    </row>
    <row r="978" spans="1:10" s="108" customFormat="1" ht="12.75">
      <c r="A978" s="368"/>
      <c r="B978" s="385"/>
      <c r="C978" s="370" t="s">
        <v>1816</v>
      </c>
      <c r="D978" s="814"/>
      <c r="E978" s="372"/>
      <c r="F978" s="949"/>
      <c r="G978" s="374"/>
      <c r="H978" s="364"/>
      <c r="I978" s="902"/>
      <c r="J978" s="959" t="str">
        <f t="shared" si="20"/>
        <v/>
      </c>
    </row>
    <row r="979" spans="1:10" s="108" customFormat="1" ht="12.75">
      <c r="A979" s="368"/>
      <c r="B979" s="369"/>
      <c r="C979" s="370" t="s">
        <v>3399</v>
      </c>
      <c r="D979" s="814"/>
      <c r="E979" s="372"/>
      <c r="F979" s="949"/>
      <c r="G979" s="374"/>
      <c r="H979" s="364"/>
      <c r="I979" s="902"/>
      <c r="J979" s="959" t="str">
        <f t="shared" si="20"/>
        <v/>
      </c>
    </row>
    <row r="980" spans="1:10" s="108" customFormat="1" ht="12.75">
      <c r="A980" s="361">
        <v>28</v>
      </c>
      <c r="B980" s="362" t="s">
        <v>1750</v>
      </c>
      <c r="C980" s="364" t="s">
        <v>1741</v>
      </c>
      <c r="D980" s="390" t="s">
        <v>3767</v>
      </c>
      <c r="E980" s="366">
        <v>25.73</v>
      </c>
      <c r="F980" s="948"/>
      <c r="G980" s="367">
        <f>E980*F980</f>
        <v>0</v>
      </c>
      <c r="H980" s="364" t="s">
        <v>917</v>
      </c>
      <c r="I980" s="902"/>
      <c r="J980" s="959" t="str">
        <f t="shared" si="20"/>
        <v>CHYBNÁ CENA</v>
      </c>
    </row>
    <row r="981" spans="1:10" s="108" customFormat="1" ht="12.75">
      <c r="A981" s="368"/>
      <c r="B981" s="385"/>
      <c r="C981" s="370" t="s">
        <v>1742</v>
      </c>
      <c r="D981" s="814"/>
      <c r="E981" s="372"/>
      <c r="F981" s="949"/>
      <c r="G981" s="374"/>
      <c r="H981" s="364"/>
      <c r="I981" s="902"/>
      <c r="J981" s="959" t="str">
        <f t="shared" si="20"/>
        <v/>
      </c>
    </row>
    <row r="982" spans="1:10" s="108" customFormat="1" ht="12.75">
      <c r="A982" s="368"/>
      <c r="B982" s="369"/>
      <c r="C982" s="370" t="s">
        <v>3371</v>
      </c>
      <c r="D982" s="814"/>
      <c r="E982" s="372"/>
      <c r="F982" s="949"/>
      <c r="G982" s="374"/>
      <c r="H982" s="364"/>
      <c r="I982" s="902"/>
      <c r="J982" s="959" t="str">
        <f t="shared" si="20"/>
        <v/>
      </c>
    </row>
    <row r="983" spans="1:10" s="108" customFormat="1" ht="36" customHeight="1">
      <c r="A983" s="1232">
        <v>29</v>
      </c>
      <c r="B983" s="1233" t="s">
        <v>1821</v>
      </c>
      <c r="C983" s="1234" t="s">
        <v>1721</v>
      </c>
      <c r="D983" s="1235" t="s">
        <v>3773</v>
      </c>
      <c r="E983" s="1236">
        <v>477.13</v>
      </c>
      <c r="F983" s="1237"/>
      <c r="G983" s="1238">
        <f>E983*F983</f>
        <v>0</v>
      </c>
      <c r="H983" s="1234" t="s">
        <v>883</v>
      </c>
      <c r="I983" s="1239"/>
      <c r="J983" s="959" t="str">
        <f t="shared" si="20"/>
        <v>CHYBNÁ CENA</v>
      </c>
    </row>
    <row r="984" spans="1:10" s="108" customFormat="1" ht="12.75">
      <c r="A984" s="368"/>
      <c r="B984" s="385"/>
      <c r="C984" s="370" t="s">
        <v>2711</v>
      </c>
      <c r="D984" s="814"/>
      <c r="E984" s="372"/>
      <c r="F984" s="949"/>
      <c r="G984" s="374"/>
      <c r="H984" s="364"/>
      <c r="I984" s="902"/>
      <c r="J984" s="959" t="str">
        <f t="shared" si="20"/>
        <v/>
      </c>
    </row>
    <row r="985" spans="1:10" s="108" customFormat="1" ht="35.25" customHeight="1">
      <c r="A985" s="1232">
        <v>30</v>
      </c>
      <c r="B985" s="1233" t="s">
        <v>1751</v>
      </c>
      <c r="C985" s="1234" t="s">
        <v>932</v>
      </c>
      <c r="D985" s="1235" t="s">
        <v>3773</v>
      </c>
      <c r="E985" s="1236">
        <v>317.12</v>
      </c>
      <c r="F985" s="1237"/>
      <c r="G985" s="1238">
        <f>E985*F985</f>
        <v>0</v>
      </c>
      <c r="H985" s="1234" t="s">
        <v>883</v>
      </c>
      <c r="I985" s="1239"/>
      <c r="J985" s="959" t="str">
        <f t="shared" si="20"/>
        <v>CHYBNÁ CENA</v>
      </c>
    </row>
    <row r="986" spans="1:10" s="108" customFormat="1" ht="12.75">
      <c r="A986" s="368"/>
      <c r="B986" s="385"/>
      <c r="C986" s="370" t="s">
        <v>933</v>
      </c>
      <c r="D986" s="814"/>
      <c r="E986" s="372"/>
      <c r="F986" s="949"/>
      <c r="G986" s="374"/>
      <c r="H986" s="364"/>
      <c r="I986" s="902"/>
      <c r="J986" s="959" t="str">
        <f t="shared" si="20"/>
        <v/>
      </c>
    </row>
    <row r="987" spans="1:10" s="108" customFormat="1" ht="36" customHeight="1">
      <c r="A987" s="361">
        <v>31</v>
      </c>
      <c r="B987" s="362" t="s">
        <v>1822</v>
      </c>
      <c r="C987" s="364" t="s">
        <v>3430</v>
      </c>
      <c r="D987" s="390" t="s">
        <v>1570</v>
      </c>
      <c r="E987" s="366">
        <v>74</v>
      </c>
      <c r="F987" s="948"/>
      <c r="G987" s="367">
        <f>E987*F987</f>
        <v>0</v>
      </c>
      <c r="H987" s="364" t="s">
        <v>919</v>
      </c>
      <c r="I987" s="902"/>
      <c r="J987" s="959" t="str">
        <f t="shared" si="20"/>
        <v>CHYBNÁ CENA</v>
      </c>
    </row>
    <row r="988" spans="1:10" s="108" customFormat="1" ht="12.75">
      <c r="A988" s="361"/>
      <c r="B988" s="362"/>
      <c r="C988" s="364"/>
      <c r="D988" s="390"/>
      <c r="E988" s="366"/>
      <c r="F988" s="948"/>
      <c r="G988" s="367"/>
      <c r="H988" s="364"/>
      <c r="I988" s="902"/>
      <c r="J988" s="959" t="str">
        <f t="shared" si="20"/>
        <v/>
      </c>
    </row>
    <row r="989" spans="1:10" s="108" customFormat="1" ht="36" customHeight="1">
      <c r="A989" s="361">
        <v>32</v>
      </c>
      <c r="B989" s="362" t="s">
        <v>3431</v>
      </c>
      <c r="C989" s="364" t="s">
        <v>3432</v>
      </c>
      <c r="D989" s="390" t="s">
        <v>1570</v>
      </c>
      <c r="E989" s="366">
        <v>50</v>
      </c>
      <c r="F989" s="948"/>
      <c r="G989" s="367">
        <f>E989*F989</f>
        <v>0</v>
      </c>
      <c r="H989" s="364" t="s">
        <v>919</v>
      </c>
      <c r="I989" s="902"/>
      <c r="J989" s="959" t="str">
        <f t="shared" si="20"/>
        <v>CHYBNÁ CENA</v>
      </c>
    </row>
    <row r="990" spans="1:10" s="108" customFormat="1" ht="12.75">
      <c r="A990" s="361"/>
      <c r="B990" s="362"/>
      <c r="C990" s="364"/>
      <c r="D990" s="390"/>
      <c r="E990" s="366"/>
      <c r="F990" s="948"/>
      <c r="G990" s="367"/>
      <c r="H990" s="364"/>
      <c r="I990" s="902"/>
      <c r="J990" s="959" t="str">
        <f t="shared" si="20"/>
        <v/>
      </c>
    </row>
    <row r="991" spans="1:10" s="108" customFormat="1" ht="40.5" customHeight="1">
      <c r="A991" s="361">
        <v>33</v>
      </c>
      <c r="B991" s="362" t="s">
        <v>3433</v>
      </c>
      <c r="C991" s="364" t="s">
        <v>3434</v>
      </c>
      <c r="D991" s="390" t="s">
        <v>1570</v>
      </c>
      <c r="E991" s="366">
        <v>54</v>
      </c>
      <c r="F991" s="948"/>
      <c r="G991" s="367">
        <f>E991*F991</f>
        <v>0</v>
      </c>
      <c r="H991" s="364" t="s">
        <v>919</v>
      </c>
      <c r="I991" s="902"/>
      <c r="J991" s="959" t="str">
        <f t="shared" si="20"/>
        <v>CHYBNÁ CENA</v>
      </c>
    </row>
    <row r="992" spans="1:10" s="108" customFormat="1" ht="12.75">
      <c r="A992" s="361"/>
      <c r="B992" s="362"/>
      <c r="C992" s="364"/>
      <c r="D992" s="390"/>
      <c r="E992" s="366"/>
      <c r="F992" s="948"/>
      <c r="G992" s="367"/>
      <c r="H992" s="364"/>
      <c r="I992" s="902"/>
      <c r="J992" s="959" t="str">
        <f t="shared" si="20"/>
        <v/>
      </c>
    </row>
    <row r="993" spans="1:10" s="108" customFormat="1" ht="12.75">
      <c r="A993" s="361">
        <v>34</v>
      </c>
      <c r="B993" s="362" t="s">
        <v>3435</v>
      </c>
      <c r="C993" s="364" t="s">
        <v>3436</v>
      </c>
      <c r="D993" s="390" t="s">
        <v>3788</v>
      </c>
      <c r="E993" s="366">
        <v>36.15</v>
      </c>
      <c r="F993" s="948"/>
      <c r="G993" s="367">
        <f>E993*F993</f>
        <v>0</v>
      </c>
      <c r="H993" s="364"/>
      <c r="I993" s="902"/>
      <c r="J993" s="959" t="str">
        <f t="shared" si="20"/>
        <v>CHYBNÁ CENA</v>
      </c>
    </row>
    <row r="994" spans="1:10" s="108" customFormat="1" ht="12.75">
      <c r="A994" s="361"/>
      <c r="B994" s="369" t="s">
        <v>4530</v>
      </c>
      <c r="C994" s="364"/>
      <c r="D994" s="390"/>
      <c r="E994" s="366"/>
      <c r="F994" s="948"/>
      <c r="G994" s="391"/>
      <c r="H994" s="364"/>
      <c r="I994" s="902"/>
      <c r="J994" s="959" t="str">
        <f t="shared" si="20"/>
        <v/>
      </c>
    </row>
    <row r="995" spans="1:10" s="108" customFormat="1" ht="12.75">
      <c r="A995" s="693" t="s">
        <v>1779</v>
      </c>
      <c r="B995" s="694" t="s">
        <v>2417</v>
      </c>
      <c r="C995" s="700" t="s">
        <v>2418</v>
      </c>
      <c r="D995" s="697"/>
      <c r="E995" s="698"/>
      <c r="F995" s="952"/>
      <c r="G995" s="696">
        <f>SUM(G996:G1016)</f>
        <v>0</v>
      </c>
      <c r="H995" s="904"/>
      <c r="I995" s="906"/>
      <c r="J995" s="959" t="str">
        <f t="shared" si="20"/>
        <v/>
      </c>
    </row>
    <row r="996" spans="1:10" s="334" customFormat="1" ht="22.5">
      <c r="A996" s="361">
        <v>1</v>
      </c>
      <c r="B996" s="362" t="s">
        <v>3437</v>
      </c>
      <c r="C996" s="364" t="s">
        <v>3438</v>
      </c>
      <c r="D996" s="390" t="s">
        <v>3773</v>
      </c>
      <c r="E996" s="366">
        <v>27.75</v>
      </c>
      <c r="F996" s="948"/>
      <c r="G996" s="391">
        <f>E996*F996</f>
        <v>0</v>
      </c>
      <c r="H996" s="364" t="s">
        <v>3240</v>
      </c>
      <c r="I996" s="902" t="s">
        <v>912</v>
      </c>
      <c r="J996" s="959" t="str">
        <f t="shared" si="20"/>
        <v>CHYBNÁ CENA</v>
      </c>
    </row>
    <row r="997" spans="1:10" s="334" customFormat="1" ht="12.75">
      <c r="A997" s="361"/>
      <c r="B997" s="369" t="s">
        <v>4530</v>
      </c>
      <c r="C997" s="370" t="s">
        <v>571</v>
      </c>
      <c r="D997" s="791"/>
      <c r="E997" s="366"/>
      <c r="F997" s="948"/>
      <c r="G997" s="391"/>
      <c r="H997" s="364"/>
      <c r="I997" s="902"/>
      <c r="J997" s="959" t="str">
        <f t="shared" si="20"/>
        <v/>
      </c>
    </row>
    <row r="998" spans="1:10" s="108" customFormat="1" ht="12.75">
      <c r="A998" s="361">
        <v>2</v>
      </c>
      <c r="B998" s="362" t="s">
        <v>2457</v>
      </c>
      <c r="C998" s="364" t="s">
        <v>3439</v>
      </c>
      <c r="D998" s="390" t="s">
        <v>3773</v>
      </c>
      <c r="E998" s="366">
        <v>30.525</v>
      </c>
      <c r="F998" s="948"/>
      <c r="G998" s="391">
        <f>E998*F998</f>
        <v>0</v>
      </c>
      <c r="H998" s="364"/>
      <c r="I998" s="902"/>
      <c r="J998" s="959" t="str">
        <f t="shared" si="20"/>
        <v>CHYBNÁ CENA</v>
      </c>
    </row>
    <row r="999" spans="1:10" s="108" customFormat="1" ht="12.75">
      <c r="A999" s="361"/>
      <c r="B999" s="362"/>
      <c r="C999" s="370" t="s">
        <v>571</v>
      </c>
      <c r="D999" s="793"/>
      <c r="E999" s="366"/>
      <c r="F999" s="948"/>
      <c r="G999" s="391"/>
      <c r="H999" s="364"/>
      <c r="I999" s="902"/>
      <c r="J999" s="959" t="str">
        <f t="shared" si="20"/>
        <v/>
      </c>
    </row>
    <row r="1000" spans="1:10" s="108" customFormat="1" ht="12.75">
      <c r="A1000" s="361"/>
      <c r="B1000" s="362"/>
      <c r="C1000" s="370" t="s">
        <v>3399</v>
      </c>
      <c r="D1000" s="793"/>
      <c r="E1000" s="366"/>
      <c r="F1000" s="948"/>
      <c r="G1000" s="391"/>
      <c r="H1000" s="364"/>
      <c r="I1000" s="902"/>
      <c r="J1000" s="959" t="str">
        <f t="shared" si="20"/>
        <v/>
      </c>
    </row>
    <row r="1001" spans="1:10" s="108" customFormat="1" ht="33.75">
      <c r="A1001" s="361">
        <v>3</v>
      </c>
      <c r="B1001" s="362" t="s">
        <v>3440</v>
      </c>
      <c r="C1001" s="364" t="s">
        <v>1754</v>
      </c>
      <c r="D1001" s="390" t="s">
        <v>3773</v>
      </c>
      <c r="E1001" s="366">
        <v>350.42</v>
      </c>
      <c r="F1001" s="948"/>
      <c r="G1001" s="391">
        <f>E1001*F1001</f>
        <v>0</v>
      </c>
      <c r="H1001" s="364" t="s">
        <v>53</v>
      </c>
      <c r="I1001" s="902"/>
      <c r="J1001" s="959" t="str">
        <f t="shared" si="20"/>
        <v>CHYBNÁ CENA</v>
      </c>
    </row>
    <row r="1002" spans="1:10" s="108" customFormat="1" ht="12.75">
      <c r="A1002" s="361"/>
      <c r="B1002" s="369" t="s">
        <v>4530</v>
      </c>
      <c r="C1002" s="370" t="s">
        <v>1752</v>
      </c>
      <c r="D1002" s="793"/>
      <c r="E1002" s="366"/>
      <c r="F1002" s="948"/>
      <c r="G1002" s="391"/>
      <c r="H1002" s="364"/>
      <c r="I1002" s="902"/>
      <c r="J1002" s="959" t="str">
        <f t="shared" si="20"/>
        <v/>
      </c>
    </row>
    <row r="1003" spans="1:10" s="108" customFormat="1" ht="33.75">
      <c r="A1003" s="361">
        <v>4</v>
      </c>
      <c r="B1003" s="362" t="s">
        <v>4806</v>
      </c>
      <c r="C1003" s="364" t="s">
        <v>4807</v>
      </c>
      <c r="D1003" s="390" t="s">
        <v>3773</v>
      </c>
      <c r="E1003" s="366">
        <v>350.42</v>
      </c>
      <c r="F1003" s="948"/>
      <c r="G1003" s="391">
        <f>E1003*F1003</f>
        <v>0</v>
      </c>
      <c r="H1003" s="364" t="s">
        <v>53</v>
      </c>
      <c r="I1003" s="902"/>
      <c r="J1003" s="959" t="str">
        <f t="shared" si="20"/>
        <v>CHYBNÁ CENA</v>
      </c>
    </row>
    <row r="1004" spans="1:10" s="108" customFormat="1" ht="12.75">
      <c r="A1004" s="361"/>
      <c r="B1004" s="369" t="s">
        <v>4530</v>
      </c>
      <c r="C1004" s="370" t="s">
        <v>1752</v>
      </c>
      <c r="D1004" s="793"/>
      <c r="E1004" s="366"/>
      <c r="F1004" s="948"/>
      <c r="G1004" s="391"/>
      <c r="H1004" s="364"/>
      <c r="I1004" s="902"/>
      <c r="J1004" s="959" t="str">
        <f t="shared" si="20"/>
        <v/>
      </c>
    </row>
    <row r="1005" spans="1:10" s="108" customFormat="1" ht="33.75">
      <c r="A1005" s="361">
        <v>5</v>
      </c>
      <c r="B1005" s="362" t="s">
        <v>2458</v>
      </c>
      <c r="C1005" s="364" t="s">
        <v>1757</v>
      </c>
      <c r="D1005" s="390" t="s">
        <v>3773</v>
      </c>
      <c r="E1005" s="366">
        <v>146.72</v>
      </c>
      <c r="F1005" s="948"/>
      <c r="G1005" s="391">
        <f>E1005*F1005</f>
        <v>0</v>
      </c>
      <c r="H1005" s="364" t="s">
        <v>53</v>
      </c>
      <c r="I1005" s="902"/>
      <c r="J1005" s="959" t="str">
        <f t="shared" si="20"/>
        <v>CHYBNÁ CENA</v>
      </c>
    </row>
    <row r="1006" spans="1:10" s="108" customFormat="1" ht="12.75">
      <c r="A1006" s="361"/>
      <c r="B1006" s="362"/>
      <c r="C1006" s="370" t="s">
        <v>2314</v>
      </c>
      <c r="D1006" s="390"/>
      <c r="E1006" s="366"/>
      <c r="F1006" s="948"/>
      <c r="G1006" s="391"/>
      <c r="H1006" s="364"/>
      <c r="I1006" s="902"/>
      <c r="J1006" s="959" t="str">
        <f t="shared" si="20"/>
        <v/>
      </c>
    </row>
    <row r="1007" spans="1:10" s="108" customFormat="1" ht="12.75">
      <c r="A1007" s="361"/>
      <c r="B1007" s="362"/>
      <c r="C1007" s="370" t="s">
        <v>3371</v>
      </c>
      <c r="D1007" s="390"/>
      <c r="E1007" s="366"/>
      <c r="F1007" s="948"/>
      <c r="G1007" s="391"/>
      <c r="H1007" s="364"/>
      <c r="I1007" s="902"/>
      <c r="J1007" s="959" t="str">
        <f t="shared" si="20"/>
        <v/>
      </c>
    </row>
    <row r="1008" spans="1:10" s="108" customFormat="1" ht="33.75">
      <c r="A1008" s="361">
        <v>6</v>
      </c>
      <c r="B1008" s="362" t="s">
        <v>2459</v>
      </c>
      <c r="C1008" s="364" t="s">
        <v>1756</v>
      </c>
      <c r="D1008" s="390" t="s">
        <v>3773</v>
      </c>
      <c r="E1008" s="366">
        <v>132.83</v>
      </c>
      <c r="F1008" s="948"/>
      <c r="G1008" s="391">
        <f>E1008*F1008</f>
        <v>0</v>
      </c>
      <c r="H1008" s="364" t="s">
        <v>53</v>
      </c>
      <c r="I1008" s="902"/>
      <c r="J1008" s="959" t="str">
        <f t="shared" si="20"/>
        <v>CHYBNÁ CENA</v>
      </c>
    </row>
    <row r="1009" spans="1:10" s="108" customFormat="1" ht="12.75">
      <c r="A1009" s="361"/>
      <c r="B1009" s="362"/>
      <c r="C1009" s="370" t="s">
        <v>2315</v>
      </c>
      <c r="D1009" s="390"/>
      <c r="E1009" s="366"/>
      <c r="F1009" s="948"/>
      <c r="G1009" s="391"/>
      <c r="H1009" s="364"/>
      <c r="I1009" s="902"/>
      <c r="J1009" s="959" t="str">
        <f t="shared" si="20"/>
        <v/>
      </c>
    </row>
    <row r="1010" spans="1:10" s="108" customFormat="1" ht="12.75">
      <c r="A1010" s="361"/>
      <c r="B1010" s="362"/>
      <c r="C1010" s="370" t="s">
        <v>3371</v>
      </c>
      <c r="D1010" s="390"/>
      <c r="E1010" s="366"/>
      <c r="F1010" s="948"/>
      <c r="G1010" s="391"/>
      <c r="H1010" s="364"/>
      <c r="I1010" s="902"/>
      <c r="J1010" s="959" t="str">
        <f t="shared" si="20"/>
        <v/>
      </c>
    </row>
    <row r="1011" spans="1:10" s="108" customFormat="1" ht="33.75">
      <c r="A1011" s="361">
        <v>7</v>
      </c>
      <c r="B1011" s="362" t="s">
        <v>2460</v>
      </c>
      <c r="C1011" s="364" t="s">
        <v>1755</v>
      </c>
      <c r="D1011" s="390" t="s">
        <v>3773</v>
      </c>
      <c r="E1011" s="366">
        <v>88.4</v>
      </c>
      <c r="F1011" s="948"/>
      <c r="G1011" s="391">
        <f>E1011*F1011</f>
        <v>0</v>
      </c>
      <c r="H1011" s="364" t="s">
        <v>53</v>
      </c>
      <c r="I1011" s="902"/>
      <c r="J1011" s="959" t="str">
        <f t="shared" si="20"/>
        <v>CHYBNÁ CENA</v>
      </c>
    </row>
    <row r="1012" spans="1:10" s="108" customFormat="1" ht="12.75">
      <c r="A1012" s="361"/>
      <c r="B1012" s="362"/>
      <c r="C1012" s="370" t="s">
        <v>2316</v>
      </c>
      <c r="D1012" s="390"/>
      <c r="E1012" s="366"/>
      <c r="F1012" s="948"/>
      <c r="G1012" s="391"/>
      <c r="H1012" s="364"/>
      <c r="I1012" s="902"/>
      <c r="J1012" s="959" t="str">
        <f t="shared" si="20"/>
        <v/>
      </c>
    </row>
    <row r="1013" spans="1:10" s="108" customFormat="1" ht="12.75">
      <c r="A1013" s="361"/>
      <c r="B1013" s="362"/>
      <c r="C1013" s="370" t="s">
        <v>2317</v>
      </c>
      <c r="D1013" s="390"/>
      <c r="E1013" s="366"/>
      <c r="F1013" s="948"/>
      <c r="G1013" s="391"/>
      <c r="H1013" s="364"/>
      <c r="I1013" s="902"/>
      <c r="J1013" s="959" t="str">
        <f t="shared" si="20"/>
        <v/>
      </c>
    </row>
    <row r="1014" spans="1:10" s="108" customFormat="1" ht="12.75">
      <c r="A1014" s="361"/>
      <c r="B1014" s="362"/>
      <c r="C1014" s="370" t="s">
        <v>3371</v>
      </c>
      <c r="D1014" s="390"/>
      <c r="E1014" s="366"/>
      <c r="F1014" s="948"/>
      <c r="G1014" s="391"/>
      <c r="H1014" s="364"/>
      <c r="I1014" s="902"/>
      <c r="J1014" s="959" t="str">
        <f t="shared" si="20"/>
        <v/>
      </c>
    </row>
    <row r="1015" spans="1:10" s="108" customFormat="1" ht="12.75">
      <c r="A1015" s="361">
        <v>8</v>
      </c>
      <c r="B1015" s="362" t="s">
        <v>2461</v>
      </c>
      <c r="C1015" s="364" t="s">
        <v>570</v>
      </c>
      <c r="D1015" s="390" t="s">
        <v>3788</v>
      </c>
      <c r="E1015" s="366">
        <v>2.14</v>
      </c>
      <c r="F1015" s="948"/>
      <c r="G1015" s="391">
        <f>E1015*F1015</f>
        <v>0</v>
      </c>
      <c r="H1015" s="364"/>
      <c r="I1015" s="902"/>
      <c r="J1015" s="959" t="str">
        <f t="shared" si="20"/>
        <v>CHYBNÁ CENA</v>
      </c>
    </row>
    <row r="1016" spans="1:10" s="108" customFormat="1" ht="12.75">
      <c r="A1016" s="361"/>
      <c r="B1016" s="369" t="s">
        <v>4530</v>
      </c>
      <c r="C1016" s="364"/>
      <c r="D1016" s="390"/>
      <c r="E1016" s="366"/>
      <c r="F1016" s="948"/>
      <c r="G1016" s="391"/>
      <c r="H1016" s="364"/>
      <c r="I1016" s="902"/>
      <c r="J1016" s="959" t="str">
        <f t="shared" si="20"/>
        <v/>
      </c>
    </row>
    <row r="1017" spans="1:10" s="108" customFormat="1" ht="12.75">
      <c r="A1017" s="693" t="s">
        <v>1779</v>
      </c>
      <c r="B1017" s="694" t="s">
        <v>3443</v>
      </c>
      <c r="C1017" s="700" t="s">
        <v>3444</v>
      </c>
      <c r="D1017" s="697"/>
      <c r="E1017" s="698"/>
      <c r="F1017" s="952"/>
      <c r="G1017" s="696">
        <f>SUM(G1018:G1046)</f>
        <v>0</v>
      </c>
      <c r="H1017" s="904"/>
      <c r="I1017" s="906"/>
      <c r="J1017" s="959" t="str">
        <f t="shared" si="20"/>
        <v/>
      </c>
    </row>
    <row r="1018" spans="1:10" s="200" customFormat="1" ht="33.75">
      <c r="A1018" s="361">
        <v>1</v>
      </c>
      <c r="B1018" s="362" t="s">
        <v>3445</v>
      </c>
      <c r="C1018" s="364" t="s">
        <v>3446</v>
      </c>
      <c r="D1018" s="390" t="s">
        <v>3773</v>
      </c>
      <c r="E1018" s="366">
        <v>88.76</v>
      </c>
      <c r="F1018" s="948"/>
      <c r="G1018" s="391">
        <f>E1018*F1018</f>
        <v>0</v>
      </c>
      <c r="H1018" s="364" t="s">
        <v>53</v>
      </c>
      <c r="I1018" s="915"/>
      <c r="J1018" s="959" t="str">
        <f t="shared" si="20"/>
        <v>CHYBNÁ CENA</v>
      </c>
    </row>
    <row r="1019" spans="1:10" s="200" customFormat="1" ht="12.75">
      <c r="A1019" s="368"/>
      <c r="B1019" s="369" t="s">
        <v>4530</v>
      </c>
      <c r="C1019" s="370" t="s">
        <v>3447</v>
      </c>
      <c r="D1019" s="793"/>
      <c r="E1019" s="372"/>
      <c r="F1019" s="949"/>
      <c r="G1019" s="403"/>
      <c r="H1019" s="364"/>
      <c r="I1019" s="915"/>
      <c r="J1019" s="959" t="str">
        <f t="shared" si="20"/>
        <v/>
      </c>
    </row>
    <row r="1020" spans="1:10" s="200" customFormat="1" ht="12.75">
      <c r="A1020" s="368"/>
      <c r="B1020" s="385"/>
      <c r="C1020" s="370" t="s">
        <v>3402</v>
      </c>
      <c r="D1020" s="793"/>
      <c r="E1020" s="372"/>
      <c r="F1020" s="949"/>
      <c r="G1020" s="403"/>
      <c r="H1020" s="364"/>
      <c r="I1020" s="915"/>
      <c r="J1020" s="959" t="str">
        <f t="shared" si="20"/>
        <v/>
      </c>
    </row>
    <row r="1021" spans="1:10" s="200" customFormat="1" ht="12.75">
      <c r="A1021" s="361">
        <v>2</v>
      </c>
      <c r="B1021" s="362" t="s">
        <v>3448</v>
      </c>
      <c r="C1021" s="364" t="s">
        <v>3449</v>
      </c>
      <c r="D1021" s="390" t="s">
        <v>3773</v>
      </c>
      <c r="E1021" s="366">
        <v>93.2</v>
      </c>
      <c r="F1021" s="948"/>
      <c r="G1021" s="391">
        <f>E1021*F1021</f>
        <v>0</v>
      </c>
      <c r="H1021" s="364" t="s">
        <v>915</v>
      </c>
      <c r="I1021" s="915"/>
      <c r="J1021" s="959" t="str">
        <f t="shared" si="20"/>
        <v>CHYBNÁ CENA</v>
      </c>
    </row>
    <row r="1022" spans="1:10" s="200" customFormat="1" ht="12.75">
      <c r="A1022" s="368"/>
      <c r="B1022" s="369" t="s">
        <v>4530</v>
      </c>
      <c r="C1022" s="370" t="s">
        <v>1722</v>
      </c>
      <c r="D1022" s="793"/>
      <c r="E1022" s="372"/>
      <c r="F1022" s="949"/>
      <c r="G1022" s="403"/>
      <c r="H1022" s="364"/>
      <c r="I1022" s="915"/>
      <c r="J1022" s="959" t="str">
        <f t="shared" si="20"/>
        <v/>
      </c>
    </row>
    <row r="1023" spans="1:10" s="200" customFormat="1" ht="12.75">
      <c r="A1023" s="368"/>
      <c r="B1023" s="369"/>
      <c r="C1023" s="370" t="s">
        <v>3371</v>
      </c>
      <c r="D1023" s="793"/>
      <c r="E1023" s="372"/>
      <c r="F1023" s="949"/>
      <c r="G1023" s="403"/>
      <c r="H1023" s="364"/>
      <c r="I1023" s="915"/>
      <c r="J1023" s="959" t="str">
        <f t="shared" si="20"/>
        <v/>
      </c>
    </row>
    <row r="1024" spans="1:10" s="200" customFormat="1" ht="22.5">
      <c r="A1024" s="361">
        <v>3</v>
      </c>
      <c r="B1024" s="362" t="s">
        <v>3450</v>
      </c>
      <c r="C1024" s="364" t="s">
        <v>3451</v>
      </c>
      <c r="D1024" s="390" t="s">
        <v>3773</v>
      </c>
      <c r="E1024" s="366">
        <v>319.2194</v>
      </c>
      <c r="F1024" s="948"/>
      <c r="G1024" s="391">
        <f>E1024*F1024</f>
        <v>0</v>
      </c>
      <c r="H1024" s="364" t="s">
        <v>921</v>
      </c>
      <c r="I1024" s="364" t="s">
        <v>920</v>
      </c>
      <c r="J1024" s="959" t="str">
        <f t="shared" si="20"/>
        <v>CHYBNÁ CENA</v>
      </c>
    </row>
    <row r="1025" spans="1:10" s="200" customFormat="1" ht="12.75">
      <c r="A1025" s="368"/>
      <c r="B1025" s="369" t="s">
        <v>4530</v>
      </c>
      <c r="C1025" s="370" t="s">
        <v>3452</v>
      </c>
      <c r="D1025" s="793"/>
      <c r="E1025" s="372"/>
      <c r="F1025" s="949"/>
      <c r="G1025" s="403"/>
      <c r="H1025" s="364"/>
      <c r="I1025" s="915"/>
      <c r="J1025" s="959" t="str">
        <f t="shared" si="20"/>
        <v/>
      </c>
    </row>
    <row r="1026" spans="1:10" s="200" customFormat="1" ht="12.75">
      <c r="A1026" s="368"/>
      <c r="B1026" s="385"/>
      <c r="C1026" s="1245" t="s">
        <v>3453</v>
      </c>
      <c r="D1026" s="793"/>
      <c r="E1026" s="372"/>
      <c r="F1026" s="949"/>
      <c r="G1026" s="403"/>
      <c r="H1026" s="364"/>
      <c r="I1026" s="915"/>
      <c r="J1026" s="959" t="str">
        <f t="shared" si="20"/>
        <v/>
      </c>
    </row>
    <row r="1027" spans="1:10" s="200" customFormat="1" ht="12.75">
      <c r="A1027" s="368"/>
      <c r="B1027" s="385"/>
      <c r="C1027" s="370" t="s">
        <v>3454</v>
      </c>
      <c r="D1027" s="793"/>
      <c r="E1027" s="372"/>
      <c r="F1027" s="949"/>
      <c r="G1027" s="403"/>
      <c r="H1027" s="364"/>
      <c r="I1027" s="915"/>
      <c r="J1027" s="959" t="str">
        <f t="shared" si="20"/>
        <v/>
      </c>
    </row>
    <row r="1028" spans="1:10" s="200" customFormat="1" ht="22.5">
      <c r="A1028" s="361">
        <v>4</v>
      </c>
      <c r="B1028" s="362" t="s">
        <v>3455</v>
      </c>
      <c r="C1028" s="364" t="s">
        <v>3456</v>
      </c>
      <c r="D1028" s="390" t="s">
        <v>3773</v>
      </c>
      <c r="E1028" s="366">
        <v>344.7576</v>
      </c>
      <c r="F1028" s="948"/>
      <c r="G1028" s="391">
        <f>E1028*F1028</f>
        <v>0</v>
      </c>
      <c r="H1028" s="364" t="s">
        <v>921</v>
      </c>
      <c r="I1028" s="364" t="s">
        <v>920</v>
      </c>
      <c r="J1028" s="959" t="str">
        <f t="shared" si="20"/>
        <v>CHYBNÁ CENA</v>
      </c>
    </row>
    <row r="1029" spans="1:10" s="200" customFormat="1" ht="12.75">
      <c r="A1029" s="368"/>
      <c r="B1029" s="369"/>
      <c r="C1029" s="370" t="s">
        <v>3457</v>
      </c>
      <c r="D1029" s="793"/>
      <c r="E1029" s="372"/>
      <c r="F1029" s="949"/>
      <c r="G1029" s="403"/>
      <c r="H1029" s="364"/>
      <c r="I1029" s="915"/>
      <c r="J1029" s="959" t="str">
        <f t="shared" si="20"/>
        <v/>
      </c>
    </row>
    <row r="1030" spans="1:10" s="200" customFormat="1" ht="12.75">
      <c r="A1030" s="368"/>
      <c r="B1030" s="385"/>
      <c r="C1030" s="370" t="s">
        <v>582</v>
      </c>
      <c r="D1030" s="793"/>
      <c r="E1030" s="372"/>
      <c r="F1030" s="949"/>
      <c r="G1030" s="403"/>
      <c r="H1030" s="364"/>
      <c r="I1030" s="915"/>
      <c r="J1030" s="959" t="str">
        <f t="shared" si="20"/>
        <v/>
      </c>
    </row>
    <row r="1031" spans="1:10" s="200" customFormat="1" ht="12.75">
      <c r="A1031" s="361">
        <v>5</v>
      </c>
      <c r="B1031" s="362" t="s">
        <v>3458</v>
      </c>
      <c r="C1031" s="364" t="s">
        <v>3459</v>
      </c>
      <c r="D1031" s="390" t="s">
        <v>3773</v>
      </c>
      <c r="E1031" s="366">
        <v>391.36</v>
      </c>
      <c r="F1031" s="948"/>
      <c r="G1031" s="391">
        <f>E1031*F1031</f>
        <v>0</v>
      </c>
      <c r="H1031" s="364"/>
      <c r="I1031" s="915"/>
      <c r="J1031" s="959" t="str">
        <f t="shared" si="20"/>
        <v>CHYBNÁ CENA</v>
      </c>
    </row>
    <row r="1032" spans="1:10" s="200" customFormat="1" ht="12.75">
      <c r="A1032" s="368"/>
      <c r="B1032" s="369" t="s">
        <v>4530</v>
      </c>
      <c r="C1032" s="370" t="s">
        <v>3460</v>
      </c>
      <c r="D1032" s="793"/>
      <c r="E1032" s="372"/>
      <c r="F1032" s="949"/>
      <c r="G1032" s="403"/>
      <c r="H1032" s="364"/>
      <c r="I1032" s="915"/>
      <c r="J1032" s="959" t="str">
        <f t="shared" si="20"/>
        <v/>
      </c>
    </row>
    <row r="1033" spans="1:10" s="200" customFormat="1" ht="12.75">
      <c r="A1033" s="368"/>
      <c r="B1033" s="385"/>
      <c r="C1033" s="370" t="s">
        <v>3461</v>
      </c>
      <c r="D1033" s="793"/>
      <c r="E1033" s="372"/>
      <c r="F1033" s="949"/>
      <c r="G1033" s="403"/>
      <c r="H1033" s="364"/>
      <c r="I1033" s="915"/>
      <c r="J1033" s="959" t="str">
        <f t="shared" si="20"/>
        <v/>
      </c>
    </row>
    <row r="1034" spans="1:10" s="200" customFormat="1" ht="33.75">
      <c r="A1034" s="361">
        <v>6</v>
      </c>
      <c r="B1034" s="362" t="s">
        <v>572</v>
      </c>
      <c r="C1034" s="364" t="s">
        <v>573</v>
      </c>
      <c r="D1034" s="390" t="s">
        <v>3773</v>
      </c>
      <c r="E1034" s="366">
        <v>177.2</v>
      </c>
      <c r="F1034" s="948"/>
      <c r="G1034" s="367">
        <f>E1034*F1034</f>
        <v>0</v>
      </c>
      <c r="H1034" s="364" t="s">
        <v>913</v>
      </c>
      <c r="I1034" s="915"/>
      <c r="J1034" s="959" t="str">
        <f t="shared" si="20"/>
        <v>CHYBNÁ CENA</v>
      </c>
    </row>
    <row r="1035" spans="1:10" s="200" customFormat="1" ht="12.75">
      <c r="A1035" s="368"/>
      <c r="B1035" s="369" t="s">
        <v>4530</v>
      </c>
      <c r="C1035" s="370" t="s">
        <v>574</v>
      </c>
      <c r="D1035" s="793"/>
      <c r="E1035" s="372"/>
      <c r="F1035" s="949"/>
      <c r="G1035" s="374"/>
      <c r="H1035" s="364"/>
      <c r="I1035" s="915"/>
      <c r="J1035" s="959" t="str">
        <f aca="true" t="shared" si="21" ref="J1035:J1098">IF((ISBLANK(D1035)),"",IF(G1035&lt;=0,"CHYBNÁ CENA",""))</f>
        <v/>
      </c>
    </row>
    <row r="1036" spans="1:10" s="200" customFormat="1" ht="12.75">
      <c r="A1036" s="361">
        <v>7</v>
      </c>
      <c r="B1036" s="362" t="s">
        <v>575</v>
      </c>
      <c r="C1036" s="364" t="s">
        <v>580</v>
      </c>
      <c r="D1036" s="390" t="s">
        <v>3773</v>
      </c>
      <c r="E1036" s="366">
        <v>191.37</v>
      </c>
      <c r="F1036" s="948"/>
      <c r="G1036" s="367">
        <f>E1036*F1036</f>
        <v>0</v>
      </c>
      <c r="H1036" s="364" t="s">
        <v>914</v>
      </c>
      <c r="I1036" s="915"/>
      <c r="J1036" s="959" t="str">
        <f t="shared" si="21"/>
        <v>CHYBNÁ CENA</v>
      </c>
    </row>
    <row r="1037" spans="1:10" s="200" customFormat="1" ht="12.75">
      <c r="A1037" s="368"/>
      <c r="B1037" s="369" t="s">
        <v>4530</v>
      </c>
      <c r="C1037" s="370" t="s">
        <v>574</v>
      </c>
      <c r="D1037" s="793"/>
      <c r="E1037" s="372"/>
      <c r="F1037" s="949"/>
      <c r="G1037" s="374"/>
      <c r="H1037" s="364"/>
      <c r="I1037" s="915"/>
      <c r="J1037" s="959" t="str">
        <f t="shared" si="21"/>
        <v/>
      </c>
    </row>
    <row r="1038" spans="1:10" s="200" customFormat="1" ht="12.75">
      <c r="A1038" s="368"/>
      <c r="B1038" s="385"/>
      <c r="C1038" s="370" t="s">
        <v>582</v>
      </c>
      <c r="D1038" s="793"/>
      <c r="E1038" s="372"/>
      <c r="F1038" s="949"/>
      <c r="G1038" s="374"/>
      <c r="H1038" s="364"/>
      <c r="I1038" s="915"/>
      <c r="J1038" s="959" t="str">
        <f t="shared" si="21"/>
        <v/>
      </c>
    </row>
    <row r="1039" spans="1:10" s="200" customFormat="1" ht="12.75">
      <c r="A1039" s="361">
        <v>8</v>
      </c>
      <c r="B1039" s="362" t="s">
        <v>576</v>
      </c>
      <c r="C1039" s="364" t="s">
        <v>581</v>
      </c>
      <c r="D1039" s="390" t="s">
        <v>3773</v>
      </c>
      <c r="E1039" s="366">
        <v>191.37</v>
      </c>
      <c r="F1039" s="948"/>
      <c r="G1039" s="367">
        <f>E1039*F1039</f>
        <v>0</v>
      </c>
      <c r="H1039" s="364" t="s">
        <v>914</v>
      </c>
      <c r="I1039" s="915"/>
      <c r="J1039" s="959" t="str">
        <f t="shared" si="21"/>
        <v>CHYBNÁ CENA</v>
      </c>
    </row>
    <row r="1040" spans="1:10" s="200" customFormat="1" ht="12.75">
      <c r="A1040" s="368"/>
      <c r="B1040" s="369" t="s">
        <v>4530</v>
      </c>
      <c r="C1040" s="370" t="s">
        <v>574</v>
      </c>
      <c r="D1040" s="793"/>
      <c r="E1040" s="372"/>
      <c r="F1040" s="949"/>
      <c r="G1040" s="374"/>
      <c r="H1040" s="364"/>
      <c r="I1040" s="915"/>
      <c r="J1040" s="959" t="str">
        <f t="shared" si="21"/>
        <v/>
      </c>
    </row>
    <row r="1041" spans="1:10" s="200" customFormat="1" ht="12.75">
      <c r="A1041" s="368"/>
      <c r="B1041" s="385"/>
      <c r="C1041" s="370" t="s">
        <v>582</v>
      </c>
      <c r="D1041" s="793"/>
      <c r="E1041" s="372"/>
      <c r="F1041" s="949"/>
      <c r="G1041" s="403"/>
      <c r="H1041" s="364"/>
      <c r="I1041" s="915"/>
      <c r="J1041" s="959" t="str">
        <f t="shared" si="21"/>
        <v/>
      </c>
    </row>
    <row r="1042" spans="1:10" s="200" customFormat="1" ht="12.75">
      <c r="A1042" s="361">
        <v>9</v>
      </c>
      <c r="B1042" s="362" t="s">
        <v>577</v>
      </c>
      <c r="C1042" s="364" t="s">
        <v>578</v>
      </c>
      <c r="D1042" s="390" t="s">
        <v>3767</v>
      </c>
      <c r="E1042" s="366">
        <v>7.65</v>
      </c>
      <c r="F1042" s="948"/>
      <c r="G1042" s="391">
        <f>E1042*F1042</f>
        <v>0</v>
      </c>
      <c r="H1042" s="364"/>
      <c r="I1042" s="915"/>
      <c r="J1042" s="959" t="str">
        <f t="shared" si="21"/>
        <v>CHYBNÁ CENA</v>
      </c>
    </row>
    <row r="1043" spans="1:10" s="200" customFormat="1" ht="12.75">
      <c r="A1043" s="368"/>
      <c r="B1043" s="369" t="s">
        <v>4530</v>
      </c>
      <c r="C1043" s="370" t="s">
        <v>583</v>
      </c>
      <c r="D1043" s="793"/>
      <c r="E1043" s="372"/>
      <c r="F1043" s="949"/>
      <c r="G1043" s="403"/>
      <c r="H1043" s="364"/>
      <c r="I1043" s="915"/>
      <c r="J1043" s="959" t="str">
        <f t="shared" si="21"/>
        <v/>
      </c>
    </row>
    <row r="1044" spans="1:10" s="200" customFormat="1" ht="12.75">
      <c r="A1044" s="368"/>
      <c r="B1044" s="385"/>
      <c r="C1044" s="370" t="s">
        <v>584</v>
      </c>
      <c r="D1044" s="793"/>
      <c r="E1044" s="372"/>
      <c r="F1044" s="949"/>
      <c r="G1044" s="403"/>
      <c r="H1044" s="364"/>
      <c r="I1044" s="915"/>
      <c r="J1044" s="959" t="str">
        <f t="shared" si="21"/>
        <v/>
      </c>
    </row>
    <row r="1045" spans="1:10" s="200" customFormat="1" ht="12.75">
      <c r="A1045" s="361">
        <v>10</v>
      </c>
      <c r="B1045" s="362" t="s">
        <v>3462</v>
      </c>
      <c r="C1045" s="364" t="s">
        <v>3463</v>
      </c>
      <c r="D1045" s="390" t="s">
        <v>3788</v>
      </c>
      <c r="E1045" s="366">
        <v>5.35</v>
      </c>
      <c r="F1045" s="948"/>
      <c r="G1045" s="391">
        <f>E1045*F1045</f>
        <v>0</v>
      </c>
      <c r="H1045" s="364"/>
      <c r="I1045" s="915"/>
      <c r="J1045" s="959" t="str">
        <f t="shared" si="21"/>
        <v>CHYBNÁ CENA</v>
      </c>
    </row>
    <row r="1046" spans="1:10" s="200" customFormat="1" ht="12.75">
      <c r="A1046" s="361"/>
      <c r="B1046" s="369" t="s">
        <v>4530</v>
      </c>
      <c r="C1046" s="364"/>
      <c r="D1046" s="390"/>
      <c r="E1046" s="366"/>
      <c r="F1046" s="948"/>
      <c r="G1046" s="391"/>
      <c r="H1046" s="364"/>
      <c r="I1046" s="915"/>
      <c r="J1046" s="959" t="str">
        <f t="shared" si="21"/>
        <v/>
      </c>
    </row>
    <row r="1047" spans="1:10" s="108" customFormat="1" ht="12.75">
      <c r="A1047" s="358"/>
      <c r="B1047" s="789" t="s">
        <v>3841</v>
      </c>
      <c r="C1047" s="790" t="str">
        <f>CONCATENATE(B1017," ",C1017)</f>
        <v>762 Konstrukce tesařské</v>
      </c>
      <c r="D1047" s="358"/>
      <c r="E1047" s="392"/>
      <c r="F1047" s="957"/>
      <c r="G1047" s="792"/>
      <c r="H1047" s="364"/>
      <c r="I1047" s="909"/>
      <c r="J1047" s="959" t="str">
        <f t="shared" si="21"/>
        <v/>
      </c>
    </row>
    <row r="1048" spans="1:10" s="108" customFormat="1" ht="12.75">
      <c r="A1048" s="693" t="s">
        <v>1779</v>
      </c>
      <c r="B1048" s="694" t="s">
        <v>3464</v>
      </c>
      <c r="C1048" s="700" t="s">
        <v>3465</v>
      </c>
      <c r="D1048" s="697"/>
      <c r="E1048" s="698"/>
      <c r="F1048" s="952"/>
      <c r="G1048" s="696">
        <f>SUM(G1049:G1081)</f>
        <v>0</v>
      </c>
      <c r="H1048" s="904"/>
      <c r="I1048" s="906"/>
      <c r="J1048" s="959" t="str">
        <f t="shared" si="21"/>
        <v/>
      </c>
    </row>
    <row r="1049" spans="1:10" s="108" customFormat="1" ht="22.5">
      <c r="A1049" s="361">
        <v>1</v>
      </c>
      <c r="B1049" s="362" t="s">
        <v>3466</v>
      </c>
      <c r="C1049" s="363" t="s">
        <v>3467</v>
      </c>
      <c r="D1049" s="365" t="s">
        <v>456</v>
      </c>
      <c r="E1049" s="366">
        <v>10.7</v>
      </c>
      <c r="F1049" s="948"/>
      <c r="G1049" s="391">
        <f>E1049*F1049</f>
        <v>0</v>
      </c>
      <c r="H1049" s="364" t="s">
        <v>922</v>
      </c>
      <c r="I1049" s="902"/>
      <c r="J1049" s="959" t="str">
        <f t="shared" si="21"/>
        <v>CHYBNÁ CENA</v>
      </c>
    </row>
    <row r="1050" spans="1:10" s="108" customFormat="1" ht="12.75">
      <c r="A1050" s="368"/>
      <c r="B1050" s="369" t="s">
        <v>4530</v>
      </c>
      <c r="C1050" s="370" t="s">
        <v>4557</v>
      </c>
      <c r="D1050" s="793"/>
      <c r="E1050" s="372"/>
      <c r="F1050" s="949"/>
      <c r="G1050" s="403"/>
      <c r="H1050" s="373"/>
      <c r="I1050" s="909"/>
      <c r="J1050" s="959" t="str">
        <f t="shared" si="21"/>
        <v/>
      </c>
    </row>
    <row r="1051" spans="1:10" s="108" customFormat="1" ht="22.5">
      <c r="A1051" s="361">
        <v>2</v>
      </c>
      <c r="B1051" s="362" t="s">
        <v>3468</v>
      </c>
      <c r="C1051" s="363" t="s">
        <v>3469</v>
      </c>
      <c r="D1051" s="365" t="s">
        <v>456</v>
      </c>
      <c r="E1051" s="366">
        <v>23.3</v>
      </c>
      <c r="F1051" s="948"/>
      <c r="G1051" s="391">
        <f>E1051*F1051</f>
        <v>0</v>
      </c>
      <c r="H1051" s="364" t="s">
        <v>922</v>
      </c>
      <c r="I1051" s="909"/>
      <c r="J1051" s="959" t="str">
        <f t="shared" si="21"/>
        <v>CHYBNÁ CENA</v>
      </c>
    </row>
    <row r="1052" spans="1:10" s="108" customFormat="1" ht="12.75">
      <c r="A1052" s="368"/>
      <c r="B1052" s="369" t="s">
        <v>4530</v>
      </c>
      <c r="C1052" s="370" t="s">
        <v>4559</v>
      </c>
      <c r="D1052" s="793"/>
      <c r="E1052" s="372"/>
      <c r="F1052" s="949"/>
      <c r="G1052" s="403"/>
      <c r="H1052" s="373"/>
      <c r="I1052" s="902"/>
      <c r="J1052" s="959" t="str">
        <f t="shared" si="21"/>
        <v/>
      </c>
    </row>
    <row r="1053" spans="1:10" s="108" customFormat="1" ht="22.5">
      <c r="A1053" s="361">
        <v>3</v>
      </c>
      <c r="B1053" s="362" t="s">
        <v>3470</v>
      </c>
      <c r="C1053" s="363" t="s">
        <v>3471</v>
      </c>
      <c r="D1053" s="365" t="s">
        <v>456</v>
      </c>
      <c r="E1053" s="366">
        <v>75.63</v>
      </c>
      <c r="F1053" s="948"/>
      <c r="G1053" s="391">
        <f>E1053*F1053</f>
        <v>0</v>
      </c>
      <c r="H1053" s="364" t="s">
        <v>922</v>
      </c>
      <c r="I1053" s="902"/>
      <c r="J1053" s="959" t="str">
        <f t="shared" si="21"/>
        <v>CHYBNÁ CENA</v>
      </c>
    </row>
    <row r="1054" spans="1:10" s="108" customFormat="1" ht="12.75">
      <c r="A1054" s="368"/>
      <c r="B1054" s="369" t="s">
        <v>4530</v>
      </c>
      <c r="C1054" s="370" t="s">
        <v>3472</v>
      </c>
      <c r="D1054" s="793"/>
      <c r="E1054" s="372"/>
      <c r="F1054" s="949"/>
      <c r="G1054" s="403"/>
      <c r="H1054" s="373"/>
      <c r="I1054" s="902"/>
      <c r="J1054" s="959" t="str">
        <f t="shared" si="21"/>
        <v/>
      </c>
    </row>
    <row r="1055" spans="1:10" s="108" customFormat="1" ht="12.75">
      <c r="A1055" s="368"/>
      <c r="B1055" s="385"/>
      <c r="C1055" s="370" t="s">
        <v>3473</v>
      </c>
      <c r="D1055" s="793"/>
      <c r="E1055" s="372"/>
      <c r="F1055" s="949"/>
      <c r="G1055" s="403"/>
      <c r="H1055" s="373"/>
      <c r="I1055" s="902"/>
      <c r="J1055" s="959" t="str">
        <f t="shared" si="21"/>
        <v/>
      </c>
    </row>
    <row r="1056" spans="1:10" s="108" customFormat="1" ht="22.5">
      <c r="A1056" s="361">
        <v>4</v>
      </c>
      <c r="B1056" s="362" t="s">
        <v>3474</v>
      </c>
      <c r="C1056" s="363" t="s">
        <v>3475</v>
      </c>
      <c r="D1056" s="365" t="s">
        <v>456</v>
      </c>
      <c r="E1056" s="366">
        <v>538.11</v>
      </c>
      <c r="F1056" s="948"/>
      <c r="G1056" s="391">
        <f>E1056*F1056</f>
        <v>0</v>
      </c>
      <c r="H1056" s="364" t="s">
        <v>922</v>
      </c>
      <c r="I1056" s="902"/>
      <c r="J1056" s="959" t="str">
        <f t="shared" si="21"/>
        <v>CHYBNÁ CENA</v>
      </c>
    </row>
    <row r="1057" spans="1:10" s="108" customFormat="1" ht="12.75">
      <c r="A1057" s="368"/>
      <c r="B1057" s="369" t="s">
        <v>4530</v>
      </c>
      <c r="C1057" s="370" t="s">
        <v>4560</v>
      </c>
      <c r="D1057" s="793"/>
      <c r="E1057" s="372"/>
      <c r="F1057" s="949"/>
      <c r="G1057" s="403"/>
      <c r="H1057" s="373"/>
      <c r="I1057" s="902"/>
      <c r="J1057" s="959" t="str">
        <f t="shared" si="21"/>
        <v/>
      </c>
    </row>
    <row r="1058" spans="1:10" s="108" customFormat="1" ht="12.75">
      <c r="A1058" s="368"/>
      <c r="B1058" s="385"/>
      <c r="C1058" s="370" t="s">
        <v>3476</v>
      </c>
      <c r="D1058" s="793"/>
      <c r="E1058" s="372"/>
      <c r="F1058" s="949"/>
      <c r="G1058" s="403"/>
      <c r="H1058" s="373"/>
      <c r="I1058" s="902"/>
      <c r="J1058" s="959" t="str">
        <f t="shared" si="21"/>
        <v/>
      </c>
    </row>
    <row r="1059" spans="1:10" s="108" customFormat="1" ht="22.5">
      <c r="A1059" s="361">
        <v>5</v>
      </c>
      <c r="B1059" s="362" t="s">
        <v>3477</v>
      </c>
      <c r="C1059" s="363" t="s">
        <v>3478</v>
      </c>
      <c r="D1059" s="365" t="s">
        <v>456</v>
      </c>
      <c r="E1059" s="366">
        <v>83.03</v>
      </c>
      <c r="F1059" s="948"/>
      <c r="G1059" s="391">
        <f>E1059*F1059</f>
        <v>0</v>
      </c>
      <c r="H1059" s="364" t="s">
        <v>922</v>
      </c>
      <c r="I1059" s="902"/>
      <c r="J1059" s="959" t="str">
        <f t="shared" si="21"/>
        <v>CHYBNÁ CENA</v>
      </c>
    </row>
    <row r="1060" spans="1:10" s="108" customFormat="1" ht="12.75">
      <c r="A1060" s="368"/>
      <c r="B1060" s="369" t="s">
        <v>4530</v>
      </c>
      <c r="C1060" s="370" t="s">
        <v>3479</v>
      </c>
      <c r="D1060" s="793"/>
      <c r="E1060" s="372"/>
      <c r="F1060" s="949"/>
      <c r="G1060" s="403"/>
      <c r="H1060" s="373"/>
      <c r="I1060" s="902"/>
      <c r="J1060" s="959" t="str">
        <f t="shared" si="21"/>
        <v/>
      </c>
    </row>
    <row r="1061" spans="1:10" s="108" customFormat="1" ht="22.5">
      <c r="A1061" s="361">
        <v>6</v>
      </c>
      <c r="B1061" s="362" t="s">
        <v>3480</v>
      </c>
      <c r="C1061" s="363" t="s">
        <v>3481</v>
      </c>
      <c r="D1061" s="365" t="s">
        <v>456</v>
      </c>
      <c r="E1061" s="366">
        <v>556.77</v>
      </c>
      <c r="F1061" s="948"/>
      <c r="G1061" s="391">
        <f>E1061*F1061</f>
        <v>0</v>
      </c>
      <c r="H1061" s="364" t="s">
        <v>922</v>
      </c>
      <c r="I1061" s="902"/>
      <c r="J1061" s="959" t="str">
        <f t="shared" si="21"/>
        <v>CHYBNÁ CENA</v>
      </c>
    </row>
    <row r="1062" spans="1:10" ht="12.75">
      <c r="A1062" s="368"/>
      <c r="B1062" s="369"/>
      <c r="C1062" s="370" t="s">
        <v>3482</v>
      </c>
      <c r="D1062" s="793"/>
      <c r="E1062" s="372"/>
      <c r="F1062" s="949"/>
      <c r="G1062" s="403"/>
      <c r="H1062" s="373"/>
      <c r="I1062" s="916"/>
      <c r="J1062" s="959" t="str">
        <f t="shared" si="21"/>
        <v/>
      </c>
    </row>
    <row r="1063" spans="1:10" s="108" customFormat="1" ht="12.75">
      <c r="A1063" s="368"/>
      <c r="B1063" s="385"/>
      <c r="C1063" s="370" t="s">
        <v>3483</v>
      </c>
      <c r="D1063" s="793"/>
      <c r="E1063" s="372"/>
      <c r="F1063" s="949"/>
      <c r="G1063" s="403"/>
      <c r="H1063" s="373"/>
      <c r="I1063" s="902"/>
      <c r="J1063" s="959" t="str">
        <f t="shared" si="21"/>
        <v/>
      </c>
    </row>
    <row r="1064" spans="1:10" s="108" customFormat="1" ht="22.5">
      <c r="A1064" s="361">
        <v>7</v>
      </c>
      <c r="B1064" s="362" t="s">
        <v>3484</v>
      </c>
      <c r="C1064" s="363" t="s">
        <v>4567</v>
      </c>
      <c r="D1064" s="365" t="s">
        <v>456</v>
      </c>
      <c r="E1064" s="366">
        <v>1.7</v>
      </c>
      <c r="F1064" s="948"/>
      <c r="G1064" s="391">
        <f>E1064*F1064</f>
        <v>0</v>
      </c>
      <c r="H1064" s="364" t="s">
        <v>921</v>
      </c>
      <c r="I1064" s="902"/>
      <c r="J1064" s="959" t="str">
        <f t="shared" si="21"/>
        <v>CHYBNÁ CENA</v>
      </c>
    </row>
    <row r="1065" spans="1:10" s="108" customFormat="1" ht="12.75">
      <c r="A1065" s="368"/>
      <c r="B1065" s="369" t="s">
        <v>4530</v>
      </c>
      <c r="C1065" s="370" t="s">
        <v>4568</v>
      </c>
      <c r="D1065" s="793"/>
      <c r="E1065" s="372"/>
      <c r="F1065" s="949"/>
      <c r="G1065" s="403"/>
      <c r="H1065" s="373"/>
      <c r="I1065" s="902"/>
      <c r="J1065" s="959" t="str">
        <f t="shared" si="21"/>
        <v/>
      </c>
    </row>
    <row r="1066" spans="1:10" s="108" customFormat="1" ht="22.5">
      <c r="A1066" s="361">
        <v>8</v>
      </c>
      <c r="B1066" s="362" t="s">
        <v>4569</v>
      </c>
      <c r="C1066" s="363" t="s">
        <v>4570</v>
      </c>
      <c r="D1066" s="365" t="s">
        <v>456</v>
      </c>
      <c r="E1066" s="366">
        <v>5.65</v>
      </c>
      <c r="F1066" s="948"/>
      <c r="G1066" s="391">
        <f>E1066*F1066</f>
        <v>0</v>
      </c>
      <c r="H1066" s="364" t="s">
        <v>921</v>
      </c>
      <c r="I1066" s="902"/>
      <c r="J1066" s="959" t="str">
        <f t="shared" si="21"/>
        <v>CHYBNÁ CENA</v>
      </c>
    </row>
    <row r="1067" spans="1:10" s="108" customFormat="1" ht="12.75">
      <c r="A1067" s="368"/>
      <c r="B1067" s="369" t="s">
        <v>4530</v>
      </c>
      <c r="C1067" s="370" t="s">
        <v>4571</v>
      </c>
      <c r="D1067" s="793"/>
      <c r="E1067" s="372"/>
      <c r="F1067" s="949"/>
      <c r="G1067" s="403"/>
      <c r="H1067" s="373"/>
      <c r="I1067" s="902"/>
      <c r="J1067" s="959" t="str">
        <f t="shared" si="21"/>
        <v/>
      </c>
    </row>
    <row r="1068" spans="1:10" s="108" customFormat="1" ht="22.5">
      <c r="A1068" s="361">
        <v>9</v>
      </c>
      <c r="B1068" s="362" t="s">
        <v>4572</v>
      </c>
      <c r="C1068" s="363" t="s">
        <v>4573</v>
      </c>
      <c r="D1068" s="365" t="s">
        <v>456</v>
      </c>
      <c r="E1068" s="366">
        <v>123.82</v>
      </c>
      <c r="F1068" s="948"/>
      <c r="G1068" s="391">
        <f>E1068*F1068</f>
        <v>0</v>
      </c>
      <c r="H1068" s="364" t="s">
        <v>921</v>
      </c>
      <c r="I1068" s="902"/>
      <c r="J1068" s="959" t="str">
        <f t="shared" si="21"/>
        <v>CHYBNÁ CENA</v>
      </c>
    </row>
    <row r="1069" spans="1:10" s="108" customFormat="1" ht="12.75">
      <c r="A1069" s="368"/>
      <c r="B1069" s="369" t="s">
        <v>4530</v>
      </c>
      <c r="C1069" s="370" t="s">
        <v>4574</v>
      </c>
      <c r="D1069" s="793"/>
      <c r="E1069" s="372"/>
      <c r="F1069" s="949"/>
      <c r="G1069" s="403"/>
      <c r="H1069" s="373"/>
      <c r="I1069" s="902"/>
      <c r="J1069" s="959" t="str">
        <f t="shared" si="21"/>
        <v/>
      </c>
    </row>
    <row r="1070" spans="1:10" s="108" customFormat="1" ht="22.5">
      <c r="A1070" s="361">
        <v>10</v>
      </c>
      <c r="B1070" s="362" t="s">
        <v>4572</v>
      </c>
      <c r="C1070" s="363" t="s">
        <v>4575</v>
      </c>
      <c r="D1070" s="365" t="s">
        <v>456</v>
      </c>
      <c r="E1070" s="366">
        <v>245.46</v>
      </c>
      <c r="F1070" s="948"/>
      <c r="G1070" s="391">
        <f>E1070*F1070</f>
        <v>0</v>
      </c>
      <c r="H1070" s="364" t="s">
        <v>921</v>
      </c>
      <c r="I1070" s="902"/>
      <c r="J1070" s="959" t="str">
        <f t="shared" si="21"/>
        <v>CHYBNÁ CENA</v>
      </c>
    </row>
    <row r="1071" spans="1:10" s="108" customFormat="1" ht="12.75">
      <c r="A1071" s="368"/>
      <c r="B1071" s="369" t="s">
        <v>4530</v>
      </c>
      <c r="C1071" s="370" t="s">
        <v>4576</v>
      </c>
      <c r="D1071" s="793"/>
      <c r="E1071" s="372"/>
      <c r="F1071" s="949"/>
      <c r="G1071" s="403"/>
      <c r="H1071" s="373"/>
      <c r="I1071" s="902"/>
      <c r="J1071" s="959" t="str">
        <f t="shared" si="21"/>
        <v/>
      </c>
    </row>
    <row r="1072" spans="1:10" s="108" customFormat="1" ht="12.75">
      <c r="A1072" s="368"/>
      <c r="B1072" s="385"/>
      <c r="C1072" s="370" t="s">
        <v>4577</v>
      </c>
      <c r="D1072" s="793"/>
      <c r="E1072" s="372"/>
      <c r="F1072" s="949"/>
      <c r="G1072" s="403"/>
      <c r="H1072" s="373"/>
      <c r="I1072" s="902"/>
      <c r="J1072" s="959" t="str">
        <f t="shared" si="21"/>
        <v/>
      </c>
    </row>
    <row r="1073" spans="1:10" s="108" customFormat="1" ht="12.75">
      <c r="A1073" s="368"/>
      <c r="B1073" s="385"/>
      <c r="C1073" s="370" t="s">
        <v>4578</v>
      </c>
      <c r="D1073" s="793"/>
      <c r="E1073" s="372"/>
      <c r="F1073" s="949"/>
      <c r="G1073" s="403"/>
      <c r="H1073" s="373"/>
      <c r="I1073" s="902"/>
      <c r="J1073" s="959" t="str">
        <f t="shared" si="21"/>
        <v/>
      </c>
    </row>
    <row r="1074" spans="1:10" s="108" customFormat="1" ht="12.75">
      <c r="A1074" s="368"/>
      <c r="B1074" s="385"/>
      <c r="C1074" s="370" t="s">
        <v>4579</v>
      </c>
      <c r="D1074" s="793"/>
      <c r="E1074" s="372"/>
      <c r="F1074" s="949"/>
      <c r="G1074" s="403"/>
      <c r="H1074" s="373"/>
      <c r="I1074" s="902"/>
      <c r="J1074" s="959" t="str">
        <f t="shared" si="21"/>
        <v/>
      </c>
    </row>
    <row r="1075" spans="1:10" s="108" customFormat="1" ht="22.5">
      <c r="A1075" s="361">
        <v>11</v>
      </c>
      <c r="B1075" s="362" t="s">
        <v>4580</v>
      </c>
      <c r="C1075" s="363" t="s">
        <v>4581</v>
      </c>
      <c r="D1075" s="365" t="s">
        <v>456</v>
      </c>
      <c r="E1075" s="366">
        <v>56.74</v>
      </c>
      <c r="F1075" s="948"/>
      <c r="G1075" s="391">
        <f>E1075*F1075</f>
        <v>0</v>
      </c>
      <c r="H1075" s="364" t="s">
        <v>921</v>
      </c>
      <c r="I1075" s="902"/>
      <c r="J1075" s="959" t="str">
        <f t="shared" si="21"/>
        <v>CHYBNÁ CENA</v>
      </c>
    </row>
    <row r="1076" spans="1:10" s="108" customFormat="1" ht="12.75">
      <c r="A1076" s="368"/>
      <c r="B1076" s="369" t="s">
        <v>4530</v>
      </c>
      <c r="C1076" s="370" t="s">
        <v>4582</v>
      </c>
      <c r="D1076" s="793"/>
      <c r="E1076" s="372"/>
      <c r="F1076" s="949"/>
      <c r="G1076" s="403"/>
      <c r="H1076" s="373"/>
      <c r="I1076" s="902"/>
      <c r="J1076" s="959" t="str">
        <f t="shared" si="21"/>
        <v/>
      </c>
    </row>
    <row r="1077" spans="1:10" s="108" customFormat="1" ht="12.75">
      <c r="A1077" s="368"/>
      <c r="B1077" s="385"/>
      <c r="C1077" s="370" t="s">
        <v>4558</v>
      </c>
      <c r="D1077" s="793"/>
      <c r="E1077" s="372"/>
      <c r="F1077" s="949"/>
      <c r="G1077" s="403"/>
      <c r="H1077" s="373"/>
      <c r="I1077" s="902"/>
      <c r="J1077" s="959" t="str">
        <f t="shared" si="21"/>
        <v/>
      </c>
    </row>
    <row r="1078" spans="1:10" s="108" customFormat="1" ht="12.75">
      <c r="A1078" s="361">
        <v>12</v>
      </c>
      <c r="B1078" s="362" t="s">
        <v>4583</v>
      </c>
      <c r="C1078" s="363" t="s">
        <v>4584</v>
      </c>
      <c r="D1078" s="365" t="s">
        <v>3773</v>
      </c>
      <c r="E1078" s="366">
        <v>5.45</v>
      </c>
      <c r="F1078" s="948"/>
      <c r="G1078" s="391">
        <f>E1078*F1078</f>
        <v>0</v>
      </c>
      <c r="H1078" s="364" t="s">
        <v>923</v>
      </c>
      <c r="I1078" s="902"/>
      <c r="J1078" s="959" t="str">
        <f t="shared" si="21"/>
        <v>CHYBNÁ CENA</v>
      </c>
    </row>
    <row r="1079" spans="1:10" s="108" customFormat="1" ht="12.75">
      <c r="A1079" s="368"/>
      <c r="B1079" s="369" t="s">
        <v>4530</v>
      </c>
      <c r="C1079" s="370" t="s">
        <v>1816</v>
      </c>
      <c r="D1079" s="793"/>
      <c r="E1079" s="372"/>
      <c r="F1079" s="949"/>
      <c r="G1079" s="403"/>
      <c r="H1079" s="373"/>
      <c r="I1079" s="902"/>
      <c r="J1079" s="959" t="str">
        <f t="shared" si="21"/>
        <v/>
      </c>
    </row>
    <row r="1080" spans="1:10" s="108" customFormat="1" ht="12.75">
      <c r="A1080" s="368"/>
      <c r="B1080" s="385"/>
      <c r="C1080" s="370" t="s">
        <v>1814</v>
      </c>
      <c r="D1080" s="793"/>
      <c r="E1080" s="372"/>
      <c r="F1080" s="949"/>
      <c r="G1080" s="403"/>
      <c r="H1080" s="373"/>
      <c r="I1080" s="902"/>
      <c r="J1080" s="959" t="str">
        <f t="shared" si="21"/>
        <v/>
      </c>
    </row>
    <row r="1081" spans="1:10" s="200" customFormat="1" ht="12.75">
      <c r="A1081" s="361">
        <v>13</v>
      </c>
      <c r="B1081" s="362" t="s">
        <v>4585</v>
      </c>
      <c r="C1081" s="364" t="s">
        <v>4586</v>
      </c>
      <c r="D1081" s="390" t="s">
        <v>3788</v>
      </c>
      <c r="E1081" s="366">
        <v>5.41</v>
      </c>
      <c r="F1081" s="948"/>
      <c r="G1081" s="391">
        <f>E1081*F1081</f>
        <v>0</v>
      </c>
      <c r="H1081" s="364"/>
      <c r="I1081" s="915"/>
      <c r="J1081" s="959" t="str">
        <f t="shared" si="21"/>
        <v>CHYBNÁ CENA</v>
      </c>
    </row>
    <row r="1082" spans="1:10" s="200" customFormat="1" ht="12.75">
      <c r="A1082" s="361"/>
      <c r="B1082" s="369" t="s">
        <v>4530</v>
      </c>
      <c r="C1082" s="364"/>
      <c r="D1082" s="390"/>
      <c r="E1082" s="366"/>
      <c r="F1082" s="948"/>
      <c r="G1082" s="391"/>
      <c r="H1082" s="364"/>
      <c r="I1082" s="915"/>
      <c r="J1082" s="959" t="str">
        <f t="shared" si="21"/>
        <v/>
      </c>
    </row>
    <row r="1083" spans="1:10" s="108" customFormat="1" ht="12.75">
      <c r="A1083" s="693" t="s">
        <v>1779</v>
      </c>
      <c r="B1083" s="694" t="s">
        <v>4587</v>
      </c>
      <c r="C1083" s="700" t="s">
        <v>4588</v>
      </c>
      <c r="D1083" s="697"/>
      <c r="E1083" s="698"/>
      <c r="F1083" s="952"/>
      <c r="G1083" s="696">
        <f>SUM(G1084:G1208)</f>
        <v>0</v>
      </c>
      <c r="H1083" s="904"/>
      <c r="I1083" s="906"/>
      <c r="J1083" s="959" t="str">
        <f t="shared" si="21"/>
        <v/>
      </c>
    </row>
    <row r="1084" spans="1:10" s="108" customFormat="1" ht="22.5">
      <c r="A1084" s="361">
        <v>1</v>
      </c>
      <c r="B1084" s="362" t="s">
        <v>4589</v>
      </c>
      <c r="C1084" s="364" t="s">
        <v>3612</v>
      </c>
      <c r="D1084" s="390" t="s">
        <v>1570</v>
      </c>
      <c r="E1084" s="366">
        <v>82</v>
      </c>
      <c r="F1084" s="948"/>
      <c r="G1084" s="391">
        <f>E1084*F1084</f>
        <v>0</v>
      </c>
      <c r="H1084" s="364" t="s">
        <v>924</v>
      </c>
      <c r="I1084" s="902"/>
      <c r="J1084" s="959" t="str">
        <f t="shared" si="21"/>
        <v>CHYBNÁ CENA</v>
      </c>
    </row>
    <row r="1085" spans="1:10" s="108" customFormat="1" ht="12.75">
      <c r="A1085" s="361"/>
      <c r="B1085" s="369" t="s">
        <v>4530</v>
      </c>
      <c r="C1085" s="370" t="s">
        <v>3613</v>
      </c>
      <c r="D1085" s="390"/>
      <c r="E1085" s="366"/>
      <c r="F1085" s="948"/>
      <c r="G1085" s="391"/>
      <c r="H1085" s="364"/>
      <c r="I1085" s="902"/>
      <c r="J1085" s="959" t="str">
        <f t="shared" si="21"/>
        <v/>
      </c>
    </row>
    <row r="1086" spans="1:10" s="108" customFormat="1" ht="12.75">
      <c r="A1086" s="361"/>
      <c r="B1086" s="362"/>
      <c r="C1086" s="370" t="s">
        <v>3614</v>
      </c>
      <c r="D1086" s="390"/>
      <c r="E1086" s="366"/>
      <c r="F1086" s="948"/>
      <c r="G1086" s="391"/>
      <c r="H1086" s="364"/>
      <c r="I1086" s="902"/>
      <c r="J1086" s="959" t="str">
        <f t="shared" si="21"/>
        <v/>
      </c>
    </row>
    <row r="1087" spans="1:10" s="108" customFormat="1" ht="12.75">
      <c r="A1087" s="361"/>
      <c r="B1087" s="362"/>
      <c r="C1087" s="370" t="s">
        <v>3615</v>
      </c>
      <c r="D1087" s="390"/>
      <c r="E1087" s="366"/>
      <c r="F1087" s="948"/>
      <c r="G1087" s="391"/>
      <c r="H1087" s="364"/>
      <c r="I1087" s="902"/>
      <c r="J1087" s="959" t="str">
        <f t="shared" si="21"/>
        <v/>
      </c>
    </row>
    <row r="1088" spans="1:10" s="108" customFormat="1" ht="22.5">
      <c r="A1088" s="361">
        <v>2</v>
      </c>
      <c r="B1088" s="362" t="s">
        <v>3616</v>
      </c>
      <c r="C1088" s="364" t="s">
        <v>3617</v>
      </c>
      <c r="D1088" s="390" t="s">
        <v>1570</v>
      </c>
      <c r="E1088" s="366">
        <v>1</v>
      </c>
      <c r="F1088" s="948"/>
      <c r="G1088" s="391">
        <f>E1088*F1088</f>
        <v>0</v>
      </c>
      <c r="H1088" s="364" t="s">
        <v>2187</v>
      </c>
      <c r="I1088" s="902"/>
      <c r="J1088" s="959" t="str">
        <f t="shared" si="21"/>
        <v>CHYBNÁ CENA</v>
      </c>
    </row>
    <row r="1089" spans="1:10" s="108" customFormat="1" ht="12.75">
      <c r="A1089" s="361"/>
      <c r="B1089" s="362"/>
      <c r="C1089" s="370" t="s">
        <v>4303</v>
      </c>
      <c r="D1089" s="390"/>
      <c r="E1089" s="366"/>
      <c r="F1089" s="948"/>
      <c r="G1089" s="391"/>
      <c r="H1089" s="364"/>
      <c r="I1089" s="902"/>
      <c r="J1089" s="959" t="str">
        <f t="shared" si="21"/>
        <v/>
      </c>
    </row>
    <row r="1090" spans="1:10" s="108" customFormat="1" ht="22.5">
      <c r="A1090" s="361">
        <v>3</v>
      </c>
      <c r="B1090" s="362" t="s">
        <v>3618</v>
      </c>
      <c r="C1090" s="364" t="s">
        <v>3619</v>
      </c>
      <c r="D1090" s="390" t="s">
        <v>1570</v>
      </c>
      <c r="E1090" s="366">
        <v>11</v>
      </c>
      <c r="F1090" s="948"/>
      <c r="G1090" s="391">
        <f>E1090*F1090</f>
        <v>0</v>
      </c>
      <c r="H1090" s="364" t="s">
        <v>2187</v>
      </c>
      <c r="I1090" s="902"/>
      <c r="J1090" s="959" t="str">
        <f t="shared" si="21"/>
        <v>CHYBNÁ CENA</v>
      </c>
    </row>
    <row r="1091" spans="1:10" s="108" customFormat="1" ht="12.75">
      <c r="A1091" s="361"/>
      <c r="B1091" s="362"/>
      <c r="C1091" s="370" t="s">
        <v>4306</v>
      </c>
      <c r="D1091" s="390"/>
      <c r="E1091" s="366"/>
      <c r="F1091" s="948"/>
      <c r="G1091" s="391"/>
      <c r="H1091" s="364"/>
      <c r="I1091" s="902"/>
      <c r="J1091" s="959" t="str">
        <f t="shared" si="21"/>
        <v/>
      </c>
    </row>
    <row r="1092" spans="1:10" s="108" customFormat="1" ht="12.75">
      <c r="A1092" s="361"/>
      <c r="B1092" s="362"/>
      <c r="C1092" s="370" t="s">
        <v>4307</v>
      </c>
      <c r="D1092" s="390"/>
      <c r="E1092" s="366"/>
      <c r="F1092" s="948"/>
      <c r="G1092" s="391"/>
      <c r="H1092" s="364"/>
      <c r="I1092" s="902"/>
      <c r="J1092" s="959" t="str">
        <f t="shared" si="21"/>
        <v/>
      </c>
    </row>
    <row r="1093" spans="1:10" s="108" customFormat="1" ht="12.75">
      <c r="A1093" s="361"/>
      <c r="B1093" s="362"/>
      <c r="C1093" s="370" t="s">
        <v>4308</v>
      </c>
      <c r="D1093" s="390"/>
      <c r="E1093" s="366"/>
      <c r="F1093" s="948"/>
      <c r="G1093" s="391"/>
      <c r="H1093" s="364"/>
      <c r="I1093" s="902"/>
      <c r="J1093" s="959" t="str">
        <f t="shared" si="21"/>
        <v/>
      </c>
    </row>
    <row r="1094" spans="1:10" s="108" customFormat="1" ht="22.5">
      <c r="A1094" s="361">
        <v>4</v>
      </c>
      <c r="B1094" s="362" t="s">
        <v>3620</v>
      </c>
      <c r="C1094" s="364" t="s">
        <v>3621</v>
      </c>
      <c r="D1094" s="390" t="s">
        <v>1570</v>
      </c>
      <c r="E1094" s="366">
        <v>70</v>
      </c>
      <c r="F1094" s="948"/>
      <c r="G1094" s="391">
        <f>E1094*F1094</f>
        <v>0</v>
      </c>
      <c r="H1094" s="364" t="s">
        <v>2187</v>
      </c>
      <c r="I1094" s="902"/>
      <c r="J1094" s="959" t="str">
        <f t="shared" si="21"/>
        <v>CHYBNÁ CENA</v>
      </c>
    </row>
    <row r="1095" spans="1:10" s="108" customFormat="1" ht="12.75">
      <c r="A1095" s="361"/>
      <c r="B1095" s="362"/>
      <c r="C1095" s="370" t="s">
        <v>3622</v>
      </c>
      <c r="D1095" s="390"/>
      <c r="E1095" s="366"/>
      <c r="F1095" s="948"/>
      <c r="G1095" s="391"/>
      <c r="H1095" s="364"/>
      <c r="I1095" s="902"/>
      <c r="J1095" s="959" t="str">
        <f t="shared" si="21"/>
        <v/>
      </c>
    </row>
    <row r="1096" spans="1:10" s="108" customFormat="1" ht="12.75">
      <c r="A1096" s="361"/>
      <c r="B1096" s="362"/>
      <c r="C1096" s="370" t="s">
        <v>4310</v>
      </c>
      <c r="D1096" s="390"/>
      <c r="E1096" s="366"/>
      <c r="F1096" s="948"/>
      <c r="G1096" s="391"/>
      <c r="H1096" s="364"/>
      <c r="I1096" s="902"/>
      <c r="J1096" s="959" t="str">
        <f t="shared" si="21"/>
        <v/>
      </c>
    </row>
    <row r="1097" spans="1:10" s="108" customFormat="1" ht="22.5">
      <c r="A1097" s="361"/>
      <c r="B1097" s="362"/>
      <c r="C1097" s="370" t="s">
        <v>3623</v>
      </c>
      <c r="D1097" s="390"/>
      <c r="E1097" s="366"/>
      <c r="F1097" s="948"/>
      <c r="G1097" s="391"/>
      <c r="H1097" s="364"/>
      <c r="I1097" s="902"/>
      <c r="J1097" s="959" t="str">
        <f t="shared" si="21"/>
        <v/>
      </c>
    </row>
    <row r="1098" spans="1:10" s="108" customFormat="1" ht="45">
      <c r="A1098" s="361"/>
      <c r="B1098" s="362"/>
      <c r="C1098" s="370" t="s">
        <v>3624</v>
      </c>
      <c r="D1098" s="390"/>
      <c r="E1098" s="366"/>
      <c r="F1098" s="948"/>
      <c r="G1098" s="391"/>
      <c r="H1098" s="364"/>
      <c r="I1098" s="902"/>
      <c r="J1098" s="959" t="str">
        <f t="shared" si="21"/>
        <v/>
      </c>
    </row>
    <row r="1099" spans="1:10" s="108" customFormat="1" ht="33.75">
      <c r="A1099" s="361"/>
      <c r="B1099" s="362"/>
      <c r="C1099" s="370" t="s">
        <v>3625</v>
      </c>
      <c r="D1099" s="390"/>
      <c r="E1099" s="366"/>
      <c r="F1099" s="948"/>
      <c r="G1099" s="391"/>
      <c r="H1099" s="364"/>
      <c r="I1099" s="902"/>
      <c r="J1099" s="959" t="str">
        <f aca="true" t="shared" si="22" ref="J1099:J1163">IF((ISBLANK(D1099)),"",IF(G1099&lt;=0,"CHYBNÁ CENA",""))</f>
        <v/>
      </c>
    </row>
    <row r="1100" spans="1:10" s="108" customFormat="1" ht="22.5">
      <c r="A1100" s="1232">
        <v>5</v>
      </c>
      <c r="B1100" s="1233" t="s">
        <v>3626</v>
      </c>
      <c r="C1100" s="1234" t="s">
        <v>3627</v>
      </c>
      <c r="D1100" s="1235" t="s">
        <v>1570</v>
      </c>
      <c r="E1100" s="1236">
        <v>17</v>
      </c>
      <c r="F1100" s="1237"/>
      <c r="G1100" s="1244">
        <f>E1100*F1100</f>
        <v>0</v>
      </c>
      <c r="H1100" s="1234" t="s">
        <v>924</v>
      </c>
      <c r="I1100" s="1239"/>
      <c r="J1100" s="959" t="str">
        <f t="shared" si="22"/>
        <v>CHYBNÁ CENA</v>
      </c>
    </row>
    <row r="1101" spans="1:10" s="108" customFormat="1" ht="12.75">
      <c r="A1101" s="361"/>
      <c r="B1101" s="369" t="s">
        <v>4530</v>
      </c>
      <c r="C1101" s="370" t="s">
        <v>147</v>
      </c>
      <c r="D1101" s="390"/>
      <c r="E1101" s="366"/>
      <c r="F1101" s="948"/>
      <c r="G1101" s="391"/>
      <c r="H1101" s="364"/>
      <c r="I1101" s="902"/>
      <c r="J1101" s="959" t="str">
        <f t="shared" si="22"/>
        <v/>
      </c>
    </row>
    <row r="1102" spans="1:10" s="108" customFormat="1" ht="22.5">
      <c r="A1102" s="361">
        <v>6</v>
      </c>
      <c r="B1102" s="362" t="s">
        <v>3628</v>
      </c>
      <c r="C1102" s="364" t="s">
        <v>3629</v>
      </c>
      <c r="D1102" s="390" t="s">
        <v>1570</v>
      </c>
      <c r="E1102" s="366">
        <v>17</v>
      </c>
      <c r="F1102" s="948"/>
      <c r="G1102" s="391">
        <f>E1102*F1102</f>
        <v>0</v>
      </c>
      <c r="H1102" s="364" t="s">
        <v>2187</v>
      </c>
      <c r="I1102" s="902"/>
      <c r="J1102" s="959" t="str">
        <f t="shared" si="22"/>
        <v>CHYBNÁ CENA</v>
      </c>
    </row>
    <row r="1103" spans="1:10" s="108" customFormat="1" ht="12.75">
      <c r="A1103" s="361"/>
      <c r="B1103" s="362"/>
      <c r="C1103" s="370" t="s">
        <v>4327</v>
      </c>
      <c r="D1103" s="390"/>
      <c r="E1103" s="366"/>
      <c r="F1103" s="948"/>
      <c r="G1103" s="391"/>
      <c r="H1103" s="364"/>
      <c r="I1103" s="902"/>
      <c r="J1103" s="959" t="str">
        <f t="shared" si="22"/>
        <v/>
      </c>
    </row>
    <row r="1104" spans="1:10" s="108" customFormat="1" ht="12.75">
      <c r="A1104" s="361"/>
      <c r="B1104" s="362"/>
      <c r="C1104" s="370" t="s">
        <v>1430</v>
      </c>
      <c r="D1104" s="390"/>
      <c r="E1104" s="366"/>
      <c r="F1104" s="948"/>
      <c r="G1104" s="391"/>
      <c r="H1104" s="364"/>
      <c r="I1104" s="902"/>
      <c r="J1104" s="959" t="str">
        <f t="shared" si="22"/>
        <v/>
      </c>
    </row>
    <row r="1105" spans="1:10" s="108" customFormat="1" ht="12.75">
      <c r="A1105" s="361"/>
      <c r="B1105" s="362"/>
      <c r="C1105" s="370" t="s">
        <v>1431</v>
      </c>
      <c r="D1105" s="390"/>
      <c r="E1105" s="366"/>
      <c r="F1105" s="948"/>
      <c r="G1105" s="391"/>
      <c r="H1105" s="364"/>
      <c r="I1105" s="902"/>
      <c r="J1105" s="959" t="str">
        <f t="shared" si="22"/>
        <v/>
      </c>
    </row>
    <row r="1106" spans="1:10" s="108" customFormat="1" ht="12.75">
      <c r="A1106" s="361"/>
      <c r="B1106" s="362"/>
      <c r="C1106" s="370" t="s">
        <v>3191</v>
      </c>
      <c r="D1106" s="390"/>
      <c r="E1106" s="366"/>
      <c r="F1106" s="948"/>
      <c r="G1106" s="391"/>
      <c r="H1106" s="364"/>
      <c r="I1106" s="902"/>
      <c r="J1106" s="959" t="str">
        <f t="shared" si="22"/>
        <v/>
      </c>
    </row>
    <row r="1107" spans="1:10" s="108" customFormat="1" ht="12.75">
      <c r="A1107" s="361"/>
      <c r="B1107" s="362"/>
      <c r="C1107" s="370" t="s">
        <v>3192</v>
      </c>
      <c r="D1107" s="390"/>
      <c r="E1107" s="366"/>
      <c r="F1107" s="948"/>
      <c r="G1107" s="391"/>
      <c r="H1107" s="364"/>
      <c r="I1107" s="902"/>
      <c r="J1107" s="959" t="str">
        <f t="shared" si="22"/>
        <v/>
      </c>
    </row>
    <row r="1108" spans="1:10" s="108" customFormat="1" ht="12.75">
      <c r="A1108" s="361"/>
      <c r="B1108" s="362"/>
      <c r="C1108" s="370" t="s">
        <v>3195</v>
      </c>
      <c r="D1108" s="390"/>
      <c r="E1108" s="366"/>
      <c r="F1108" s="948"/>
      <c r="G1108" s="391"/>
      <c r="H1108" s="364"/>
      <c r="I1108" s="902"/>
      <c r="J1108" s="959" t="str">
        <f t="shared" si="22"/>
        <v/>
      </c>
    </row>
    <row r="1109" spans="1:10" s="108" customFormat="1" ht="22.5">
      <c r="A1109" s="1232">
        <v>7</v>
      </c>
      <c r="B1109" s="1233" t="s">
        <v>3630</v>
      </c>
      <c r="C1109" s="1234" t="s">
        <v>3631</v>
      </c>
      <c r="D1109" s="1235" t="s">
        <v>1570</v>
      </c>
      <c r="E1109" s="1236">
        <v>4</v>
      </c>
      <c r="F1109" s="1237"/>
      <c r="G1109" s="1244">
        <f>E1109*F1109</f>
        <v>0</v>
      </c>
      <c r="H1109" s="1234" t="s">
        <v>924</v>
      </c>
      <c r="I1109" s="1239"/>
      <c r="J1109" s="959" t="str">
        <f t="shared" si="22"/>
        <v>CHYBNÁ CENA</v>
      </c>
    </row>
    <row r="1110" spans="1:10" s="108" customFormat="1" ht="12.75">
      <c r="A1110" s="361"/>
      <c r="B1110" s="369" t="s">
        <v>4530</v>
      </c>
      <c r="C1110" s="370" t="s">
        <v>148</v>
      </c>
      <c r="D1110" s="390"/>
      <c r="E1110" s="366"/>
      <c r="F1110" s="948"/>
      <c r="G1110" s="391"/>
      <c r="H1110" s="364"/>
      <c r="I1110" s="902"/>
      <c r="J1110" s="959" t="str">
        <f t="shared" si="22"/>
        <v/>
      </c>
    </row>
    <row r="1111" spans="1:10" s="108" customFormat="1" ht="12.75">
      <c r="A1111" s="361"/>
      <c r="B1111" s="362"/>
      <c r="C1111" s="370" t="s">
        <v>3632</v>
      </c>
      <c r="D1111" s="390"/>
      <c r="E1111" s="366"/>
      <c r="F1111" s="948"/>
      <c r="G1111" s="391"/>
      <c r="H1111" s="364"/>
      <c r="I1111" s="902"/>
      <c r="J1111" s="959" t="str">
        <f t="shared" si="22"/>
        <v/>
      </c>
    </row>
    <row r="1112" spans="1:10" s="108" customFormat="1" ht="12.75">
      <c r="A1112" s="361"/>
      <c r="B1112" s="362"/>
      <c r="C1112" s="370" t="s">
        <v>2324</v>
      </c>
      <c r="D1112" s="390"/>
      <c r="E1112" s="366"/>
      <c r="F1112" s="948"/>
      <c r="G1112" s="391"/>
      <c r="H1112" s="364"/>
      <c r="I1112" s="902"/>
      <c r="J1112" s="959" t="str">
        <f t="shared" si="22"/>
        <v/>
      </c>
    </row>
    <row r="1113" spans="1:10" s="108" customFormat="1" ht="12.75">
      <c r="A1113" s="361"/>
      <c r="B1113" s="362"/>
      <c r="C1113" s="370"/>
      <c r="D1113" s="390"/>
      <c r="E1113" s="366"/>
      <c r="F1113" s="948"/>
      <c r="G1113" s="391"/>
      <c r="H1113" s="364"/>
      <c r="I1113" s="902"/>
      <c r="J1113" s="959" t="str">
        <f t="shared" si="22"/>
        <v/>
      </c>
    </row>
    <row r="1114" spans="1:10" s="108" customFormat="1" ht="22.5">
      <c r="A1114" s="1232">
        <v>8</v>
      </c>
      <c r="B1114" s="1233" t="s">
        <v>3634</v>
      </c>
      <c r="C1114" s="1234" t="s">
        <v>3635</v>
      </c>
      <c r="D1114" s="1235" t="s">
        <v>1570</v>
      </c>
      <c r="E1114" s="1236">
        <v>1</v>
      </c>
      <c r="F1114" s="1237"/>
      <c r="G1114" s="1244">
        <f>E1114*F1114</f>
        <v>0</v>
      </c>
      <c r="H1114" s="1234" t="s">
        <v>2187</v>
      </c>
      <c r="I1114" s="1239"/>
      <c r="J1114" s="959" t="str">
        <f t="shared" si="22"/>
        <v>CHYBNÁ CENA</v>
      </c>
    </row>
    <row r="1115" spans="1:10" s="108" customFormat="1" ht="12.75">
      <c r="A1115" s="361"/>
      <c r="B1115" s="362"/>
      <c r="C1115" s="370" t="s">
        <v>4787</v>
      </c>
      <c r="D1115" s="390"/>
      <c r="E1115" s="366"/>
      <c r="F1115" s="948"/>
      <c r="G1115" s="391"/>
      <c r="H1115" s="364"/>
      <c r="I1115" s="902"/>
      <c r="J1115" s="959" t="str">
        <f t="shared" si="22"/>
        <v/>
      </c>
    </row>
    <row r="1116" spans="1:10" s="108" customFormat="1" ht="22.5">
      <c r="A1116" s="361">
        <v>9</v>
      </c>
      <c r="B1116" s="362" t="s">
        <v>3636</v>
      </c>
      <c r="C1116" s="364" t="s">
        <v>3637</v>
      </c>
      <c r="D1116" s="390" t="s">
        <v>1570</v>
      </c>
      <c r="E1116" s="366">
        <v>1</v>
      </c>
      <c r="F1116" s="948"/>
      <c r="G1116" s="391">
        <f>E1116*F1116</f>
        <v>0</v>
      </c>
      <c r="H1116" s="364" t="s">
        <v>2187</v>
      </c>
      <c r="I1116" s="902"/>
      <c r="J1116" s="959" t="str">
        <f t="shared" si="22"/>
        <v>CHYBNÁ CENA</v>
      </c>
    </row>
    <row r="1117" spans="1:10" s="108" customFormat="1" ht="12.75">
      <c r="A1117" s="361"/>
      <c r="B1117" s="362"/>
      <c r="C1117" s="370" t="s">
        <v>4659</v>
      </c>
      <c r="D1117" s="390"/>
      <c r="E1117" s="366"/>
      <c r="F1117" s="948"/>
      <c r="G1117" s="391"/>
      <c r="H1117" s="364"/>
      <c r="I1117" s="902"/>
      <c r="J1117" s="959" t="str">
        <f t="shared" si="22"/>
        <v/>
      </c>
    </row>
    <row r="1118" spans="1:10" s="108" customFormat="1" ht="22.5">
      <c r="A1118" s="361">
        <v>10</v>
      </c>
      <c r="B1118" s="362" t="s">
        <v>3638</v>
      </c>
      <c r="C1118" s="364" t="s">
        <v>3639</v>
      </c>
      <c r="D1118" s="390" t="s">
        <v>1570</v>
      </c>
      <c r="E1118" s="366">
        <v>2</v>
      </c>
      <c r="F1118" s="948"/>
      <c r="G1118" s="391">
        <f>E1118*F1118</f>
        <v>0</v>
      </c>
      <c r="H1118" s="364" t="s">
        <v>2187</v>
      </c>
      <c r="I1118" s="902"/>
      <c r="J1118" s="959" t="str">
        <f t="shared" si="22"/>
        <v>CHYBNÁ CENA</v>
      </c>
    </row>
    <row r="1119" spans="1:10" s="108" customFormat="1" ht="12.75">
      <c r="A1119" s="361"/>
      <c r="B1119" s="362"/>
      <c r="C1119" s="370" t="s">
        <v>4661</v>
      </c>
      <c r="D1119" s="390"/>
      <c r="E1119" s="366"/>
      <c r="F1119" s="948"/>
      <c r="G1119" s="391"/>
      <c r="H1119" s="364"/>
      <c r="I1119" s="902"/>
      <c r="J1119" s="959" t="str">
        <f t="shared" si="22"/>
        <v/>
      </c>
    </row>
    <row r="1120" spans="1:10" s="108" customFormat="1" ht="12.75">
      <c r="A1120" s="1232">
        <v>11</v>
      </c>
      <c r="B1120" s="1233"/>
      <c r="C1120" s="1234" t="s">
        <v>970</v>
      </c>
      <c r="D1120" s="1235"/>
      <c r="E1120" s="1236"/>
      <c r="F1120" s="1237"/>
      <c r="G1120" s="1244"/>
      <c r="H1120" s="1234"/>
      <c r="I1120" s="1239"/>
      <c r="J1120" s="959" t="str">
        <f t="shared" si="22"/>
        <v/>
      </c>
    </row>
    <row r="1121" spans="1:10" s="108" customFormat="1" ht="12.75">
      <c r="A1121" s="361"/>
      <c r="B1121" s="362"/>
      <c r="C1121" s="370"/>
      <c r="D1121" s="390"/>
      <c r="E1121" s="366"/>
      <c r="F1121" s="948"/>
      <c r="G1121" s="391"/>
      <c r="H1121" s="364"/>
      <c r="I1121" s="902"/>
      <c r="J1121" s="959" t="str">
        <f t="shared" si="22"/>
        <v/>
      </c>
    </row>
    <row r="1122" spans="1:10" s="108" customFormat="1" ht="22.5">
      <c r="A1122" s="1232">
        <v>12</v>
      </c>
      <c r="B1122" s="1233" t="s">
        <v>3640</v>
      </c>
      <c r="C1122" s="1234" t="s">
        <v>3641</v>
      </c>
      <c r="D1122" s="1235" t="s">
        <v>1570</v>
      </c>
      <c r="E1122" s="1236">
        <v>16</v>
      </c>
      <c r="F1122" s="1237"/>
      <c r="G1122" s="1244">
        <f>E1122*F1122</f>
        <v>0</v>
      </c>
      <c r="H1122" s="1234" t="s">
        <v>924</v>
      </c>
      <c r="I1122" s="1239"/>
      <c r="J1122" s="959" t="str">
        <f t="shared" si="22"/>
        <v>CHYBNÁ CENA</v>
      </c>
    </row>
    <row r="1123" spans="1:10" s="108" customFormat="1" ht="12.75">
      <c r="A1123" s="361"/>
      <c r="B1123" s="369" t="s">
        <v>4530</v>
      </c>
      <c r="C1123" s="370" t="s">
        <v>149</v>
      </c>
      <c r="D1123" s="390"/>
      <c r="E1123" s="366"/>
      <c r="F1123" s="948"/>
      <c r="G1123" s="391"/>
      <c r="H1123" s="364"/>
      <c r="I1123" s="902"/>
      <c r="J1123" s="959" t="str">
        <f t="shared" si="22"/>
        <v/>
      </c>
    </row>
    <row r="1124" spans="1:10" s="108" customFormat="1" ht="12.75">
      <c r="A1124" s="361"/>
      <c r="B1124" s="362"/>
      <c r="C1124" s="370" t="s">
        <v>3642</v>
      </c>
      <c r="D1124" s="390"/>
      <c r="E1124" s="366"/>
      <c r="F1124" s="948"/>
      <c r="G1124" s="391"/>
      <c r="H1124" s="364"/>
      <c r="I1124" s="902"/>
      <c r="J1124" s="959" t="str">
        <f t="shared" si="22"/>
        <v/>
      </c>
    </row>
    <row r="1125" spans="1:10" s="108" customFormat="1" ht="12.75">
      <c r="A1125" s="361"/>
      <c r="B1125" s="362"/>
      <c r="C1125" s="370" t="s">
        <v>150</v>
      </c>
      <c r="D1125" s="390"/>
      <c r="E1125" s="366"/>
      <c r="F1125" s="948"/>
      <c r="G1125" s="391"/>
      <c r="H1125" s="364"/>
      <c r="I1125" s="902"/>
      <c r="J1125" s="959" t="str">
        <f t="shared" si="22"/>
        <v/>
      </c>
    </row>
    <row r="1126" spans="1:10" s="108" customFormat="1" ht="22.5">
      <c r="A1126" s="1232">
        <v>13</v>
      </c>
      <c r="B1126" s="1233" t="s">
        <v>3643</v>
      </c>
      <c r="C1126" s="1234" t="s">
        <v>3644</v>
      </c>
      <c r="D1126" s="1235" t="s">
        <v>1570</v>
      </c>
      <c r="E1126" s="1236">
        <v>14</v>
      </c>
      <c r="F1126" s="1237"/>
      <c r="G1126" s="1244">
        <f>E1126*F1126</f>
        <v>0</v>
      </c>
      <c r="H1126" s="1234" t="s">
        <v>2187</v>
      </c>
      <c r="I1126" s="1239"/>
      <c r="J1126" s="959" t="str">
        <f t="shared" si="22"/>
        <v>CHYBNÁ CENA</v>
      </c>
    </row>
    <row r="1127" spans="1:10" s="108" customFormat="1" ht="12.75">
      <c r="A1127" s="361"/>
      <c r="B1127" s="362"/>
      <c r="C1127" s="370" t="s">
        <v>2325</v>
      </c>
      <c r="D1127" s="390"/>
      <c r="E1127" s="366"/>
      <c r="F1127" s="948"/>
      <c r="G1127" s="391"/>
      <c r="H1127" s="364"/>
      <c r="I1127" s="902"/>
      <c r="J1127" s="959" t="str">
        <f t="shared" si="22"/>
        <v/>
      </c>
    </row>
    <row r="1128" spans="1:10" s="108" customFormat="1" ht="12.75">
      <c r="A1128" s="361"/>
      <c r="B1128" s="362"/>
      <c r="C1128" s="370" t="s">
        <v>2326</v>
      </c>
      <c r="D1128" s="390"/>
      <c r="E1128" s="366"/>
      <c r="F1128" s="948"/>
      <c r="G1128" s="391"/>
      <c r="H1128" s="364"/>
      <c r="I1128" s="902"/>
      <c r="J1128" s="959" t="str">
        <f t="shared" si="22"/>
        <v/>
      </c>
    </row>
    <row r="1129" spans="1:10" s="108" customFormat="1" ht="12.75">
      <c r="A1129" s="361"/>
      <c r="B1129" s="362"/>
      <c r="C1129" s="370" t="s">
        <v>2327</v>
      </c>
      <c r="D1129" s="390"/>
      <c r="E1129" s="366"/>
      <c r="F1129" s="948"/>
      <c r="G1129" s="391"/>
      <c r="H1129" s="364"/>
      <c r="I1129" s="902"/>
      <c r="J1129" s="959" t="str">
        <f t="shared" si="22"/>
        <v/>
      </c>
    </row>
    <row r="1130" spans="1:10" s="108" customFormat="1" ht="22.5">
      <c r="A1130" s="361">
        <v>14</v>
      </c>
      <c r="B1130" s="362" t="s">
        <v>3645</v>
      </c>
      <c r="C1130" s="364" t="s">
        <v>3646</v>
      </c>
      <c r="D1130" s="390" t="s">
        <v>1570</v>
      </c>
      <c r="E1130" s="366">
        <v>2</v>
      </c>
      <c r="F1130" s="948"/>
      <c r="G1130" s="391">
        <f>E1130*F1130</f>
        <v>0</v>
      </c>
      <c r="H1130" s="364" t="s">
        <v>2187</v>
      </c>
      <c r="I1130" s="902"/>
      <c r="J1130" s="959" t="str">
        <f t="shared" si="22"/>
        <v>CHYBNÁ CENA</v>
      </c>
    </row>
    <row r="1131" spans="1:10" s="108" customFormat="1" ht="12.75">
      <c r="A1131" s="361"/>
      <c r="B1131" s="362"/>
      <c r="C1131" s="370" t="s">
        <v>3121</v>
      </c>
      <c r="D1131" s="390"/>
      <c r="E1131" s="366"/>
      <c r="F1131" s="948"/>
      <c r="G1131" s="391"/>
      <c r="H1131" s="364"/>
      <c r="I1131" s="902"/>
      <c r="J1131" s="959" t="str">
        <f t="shared" si="22"/>
        <v/>
      </c>
    </row>
    <row r="1132" spans="1:10" s="108" customFormat="1" ht="12.75">
      <c r="A1132" s="1232">
        <v>15</v>
      </c>
      <c r="B1132" s="1233"/>
      <c r="C1132" s="1234" t="s">
        <v>970</v>
      </c>
      <c r="D1132" s="1235"/>
      <c r="E1132" s="1236"/>
      <c r="F1132" s="1237"/>
      <c r="G1132" s="1244"/>
      <c r="H1132" s="1234"/>
      <c r="I1132" s="1239"/>
      <c r="J1132" s="959" t="str">
        <f t="shared" si="22"/>
        <v/>
      </c>
    </row>
    <row r="1133" spans="1:10" s="108" customFormat="1" ht="12.75">
      <c r="A1133" s="361"/>
      <c r="B1133" s="362"/>
      <c r="C1133" s="364"/>
      <c r="D1133" s="390"/>
      <c r="E1133" s="366"/>
      <c r="F1133" s="948"/>
      <c r="G1133" s="391"/>
      <c r="H1133" s="364"/>
      <c r="I1133" s="902"/>
      <c r="J1133" s="959"/>
    </row>
    <row r="1134" spans="1:10" s="108" customFormat="1" ht="22.5">
      <c r="A1134" s="361">
        <v>16</v>
      </c>
      <c r="B1134" s="362" t="s">
        <v>3647</v>
      </c>
      <c r="C1134" s="364" t="s">
        <v>3648</v>
      </c>
      <c r="D1134" s="390" t="s">
        <v>1570</v>
      </c>
      <c r="E1134" s="366">
        <v>3</v>
      </c>
      <c r="F1134" s="948"/>
      <c r="G1134" s="391">
        <f>E1134*F1134</f>
        <v>0</v>
      </c>
      <c r="H1134" s="364" t="s">
        <v>924</v>
      </c>
      <c r="I1134" s="902"/>
      <c r="J1134" s="959" t="str">
        <f t="shared" si="22"/>
        <v>CHYBNÁ CENA</v>
      </c>
    </row>
    <row r="1135" spans="1:10" s="108" customFormat="1" ht="12.75">
      <c r="A1135" s="361"/>
      <c r="B1135" s="369" t="s">
        <v>4530</v>
      </c>
      <c r="C1135" s="370" t="s">
        <v>4151</v>
      </c>
      <c r="D1135" s="390"/>
      <c r="E1135" s="366"/>
      <c r="F1135" s="948"/>
      <c r="G1135" s="391"/>
      <c r="H1135" s="364"/>
      <c r="I1135" s="902"/>
      <c r="J1135" s="959" t="str">
        <f t="shared" si="22"/>
        <v/>
      </c>
    </row>
    <row r="1136" spans="1:10" s="108" customFormat="1" ht="12.75">
      <c r="A1136" s="361"/>
      <c r="B1136" s="362"/>
      <c r="C1136" s="370" t="s">
        <v>3649</v>
      </c>
      <c r="D1136" s="390"/>
      <c r="E1136" s="366"/>
      <c r="F1136" s="948"/>
      <c r="G1136" s="391"/>
      <c r="H1136" s="364"/>
      <c r="I1136" s="902"/>
      <c r="J1136" s="959" t="str">
        <f t="shared" si="22"/>
        <v/>
      </c>
    </row>
    <row r="1137" spans="1:10" s="108" customFormat="1" ht="22.5">
      <c r="A1137" s="1232">
        <v>17</v>
      </c>
      <c r="B1137" s="1233" t="s">
        <v>3647</v>
      </c>
      <c r="C1137" s="1234" t="s">
        <v>3650</v>
      </c>
      <c r="D1137" s="1235" t="s">
        <v>1570</v>
      </c>
      <c r="E1137" s="1236">
        <v>5</v>
      </c>
      <c r="F1137" s="1237"/>
      <c r="G1137" s="1244">
        <f>E1137*F1137</f>
        <v>0</v>
      </c>
      <c r="H1137" s="1234" t="s">
        <v>924</v>
      </c>
      <c r="I1137" s="1239"/>
      <c r="J1137" s="959" t="str">
        <f t="shared" si="22"/>
        <v>CHYBNÁ CENA</v>
      </c>
    </row>
    <row r="1138" spans="1:10" s="108" customFormat="1" ht="12.75">
      <c r="A1138" s="361"/>
      <c r="B1138" s="369" t="s">
        <v>4530</v>
      </c>
      <c r="C1138" s="370" t="s">
        <v>151</v>
      </c>
      <c r="D1138" s="390"/>
      <c r="E1138" s="366"/>
      <c r="F1138" s="948"/>
      <c r="G1138" s="391"/>
      <c r="H1138" s="364"/>
      <c r="I1138" s="902"/>
      <c r="J1138" s="959" t="str">
        <f t="shared" si="22"/>
        <v/>
      </c>
    </row>
    <row r="1139" spans="1:10" s="108" customFormat="1" ht="22.5">
      <c r="A1139" s="361">
        <v>18</v>
      </c>
      <c r="B1139" s="362" t="s">
        <v>3651</v>
      </c>
      <c r="C1139" s="364" t="s">
        <v>3652</v>
      </c>
      <c r="D1139" s="390" t="s">
        <v>1570</v>
      </c>
      <c r="E1139" s="366">
        <v>1</v>
      </c>
      <c r="F1139" s="948"/>
      <c r="G1139" s="391">
        <f>E1139*F1139</f>
        <v>0</v>
      </c>
      <c r="H1139" s="364" t="s">
        <v>2187</v>
      </c>
      <c r="I1139" s="902"/>
      <c r="J1139" s="959" t="str">
        <f t="shared" si="22"/>
        <v>CHYBNÁ CENA</v>
      </c>
    </row>
    <row r="1140" spans="1:10" s="108" customFormat="1" ht="12.75">
      <c r="A1140" s="361"/>
      <c r="B1140" s="362"/>
      <c r="C1140" s="370" t="s">
        <v>4384</v>
      </c>
      <c r="D1140" s="390"/>
      <c r="E1140" s="366"/>
      <c r="F1140" s="948"/>
      <c r="G1140" s="391"/>
      <c r="H1140" s="364"/>
      <c r="I1140" s="902"/>
      <c r="J1140" s="959" t="str">
        <f t="shared" si="22"/>
        <v/>
      </c>
    </row>
    <row r="1141" spans="1:10" s="108" customFormat="1" ht="22.5">
      <c r="A1141" s="361">
        <v>19</v>
      </c>
      <c r="B1141" s="362" t="s">
        <v>3653</v>
      </c>
      <c r="C1141" s="364" t="s">
        <v>2008</v>
      </c>
      <c r="D1141" s="390" t="s">
        <v>1570</v>
      </c>
      <c r="E1141" s="366">
        <v>2</v>
      </c>
      <c r="F1141" s="948"/>
      <c r="G1141" s="391">
        <f>E1141*F1141</f>
        <v>0</v>
      </c>
      <c r="H1141" s="364" t="s">
        <v>2187</v>
      </c>
      <c r="I1141" s="902"/>
      <c r="J1141" s="959" t="str">
        <f t="shared" si="22"/>
        <v>CHYBNÁ CENA</v>
      </c>
    </row>
    <row r="1142" spans="1:10" s="108" customFormat="1" ht="12.75">
      <c r="A1142" s="361"/>
      <c r="B1142" s="362"/>
      <c r="C1142" s="370" t="s">
        <v>3129</v>
      </c>
      <c r="D1142" s="390"/>
      <c r="E1142" s="366"/>
      <c r="F1142" s="948"/>
      <c r="G1142" s="391"/>
      <c r="H1142" s="364"/>
      <c r="I1142" s="902"/>
      <c r="J1142" s="959" t="str">
        <f t="shared" si="22"/>
        <v/>
      </c>
    </row>
    <row r="1143" spans="1:10" s="108" customFormat="1" ht="22.5">
      <c r="A1143" s="1232">
        <v>20</v>
      </c>
      <c r="B1143" s="1233" t="s">
        <v>2176</v>
      </c>
      <c r="C1143" s="1234" t="s">
        <v>2177</v>
      </c>
      <c r="D1143" s="1235" t="s">
        <v>1570</v>
      </c>
      <c r="E1143" s="1236">
        <v>5</v>
      </c>
      <c r="F1143" s="1237"/>
      <c r="G1143" s="1244">
        <f>E1143*F1143</f>
        <v>0</v>
      </c>
      <c r="H1143" s="1234" t="s">
        <v>2187</v>
      </c>
      <c r="I1143" s="1239"/>
      <c r="J1143" s="959" t="str">
        <f t="shared" si="22"/>
        <v>CHYBNÁ CENA</v>
      </c>
    </row>
    <row r="1144" spans="1:10" s="108" customFormat="1" ht="12.75">
      <c r="A1144" s="361"/>
      <c r="B1144" s="362"/>
      <c r="C1144" s="370" t="s">
        <v>2328</v>
      </c>
      <c r="D1144" s="390"/>
      <c r="E1144" s="366"/>
      <c r="F1144" s="948"/>
      <c r="G1144" s="391"/>
      <c r="H1144" s="364"/>
      <c r="I1144" s="902"/>
      <c r="J1144" s="959" t="str">
        <f t="shared" si="22"/>
        <v/>
      </c>
    </row>
    <row r="1145" spans="1:10" s="108" customFormat="1" ht="12.75">
      <c r="A1145" s="361"/>
      <c r="B1145" s="362"/>
      <c r="C1145" s="370" t="s">
        <v>4390</v>
      </c>
      <c r="D1145" s="390"/>
      <c r="E1145" s="366"/>
      <c r="F1145" s="948"/>
      <c r="G1145" s="391"/>
      <c r="H1145" s="364"/>
      <c r="I1145" s="902"/>
      <c r="J1145" s="959" t="str">
        <f t="shared" si="22"/>
        <v/>
      </c>
    </row>
    <row r="1146" spans="1:10" s="202" customFormat="1" ht="22.5">
      <c r="A1146" s="1232">
        <v>21</v>
      </c>
      <c r="B1146" s="1233" t="s">
        <v>2178</v>
      </c>
      <c r="C1146" s="1234" t="s">
        <v>2179</v>
      </c>
      <c r="D1146" s="1235" t="s">
        <v>1570</v>
      </c>
      <c r="E1146" s="1236">
        <v>85</v>
      </c>
      <c r="F1146" s="1237"/>
      <c r="G1146" s="1244">
        <f>E1146*F1146</f>
        <v>0</v>
      </c>
      <c r="H1146" s="1234" t="s">
        <v>924</v>
      </c>
      <c r="I1146" s="1239"/>
      <c r="J1146" s="959" t="str">
        <f t="shared" si="22"/>
        <v>CHYBNÁ CENA</v>
      </c>
    </row>
    <row r="1147" spans="1:10" s="202" customFormat="1" ht="12.75">
      <c r="A1147" s="361"/>
      <c r="B1147" s="369" t="s">
        <v>4530</v>
      </c>
      <c r="C1147" s="364"/>
      <c r="D1147" s="390"/>
      <c r="E1147" s="366"/>
      <c r="F1147" s="948"/>
      <c r="G1147" s="391"/>
      <c r="H1147" s="364"/>
      <c r="I1147" s="910"/>
      <c r="J1147" s="959" t="str">
        <f t="shared" si="22"/>
        <v/>
      </c>
    </row>
    <row r="1148" spans="1:10" s="108" customFormat="1" ht="22.5">
      <c r="A1148" s="1232">
        <v>22</v>
      </c>
      <c r="B1148" s="1233" t="s">
        <v>2180</v>
      </c>
      <c r="C1148" s="1234" t="s">
        <v>2181</v>
      </c>
      <c r="D1148" s="1235" t="s">
        <v>1570</v>
      </c>
      <c r="E1148" s="1236">
        <v>85</v>
      </c>
      <c r="F1148" s="1237"/>
      <c r="G1148" s="1244">
        <f>E1148*F1148</f>
        <v>0</v>
      </c>
      <c r="H1148" s="1234" t="s">
        <v>2187</v>
      </c>
      <c r="I1148" s="1239"/>
      <c r="J1148" s="959" t="str">
        <f t="shared" si="22"/>
        <v>CHYBNÁ CENA</v>
      </c>
    </row>
    <row r="1149" spans="1:10" s="108" customFormat="1" ht="12.75">
      <c r="A1149" s="361"/>
      <c r="B1149" s="362"/>
      <c r="C1149" s="370" t="s">
        <v>4890</v>
      </c>
      <c r="D1149" s="390"/>
      <c r="E1149" s="366"/>
      <c r="F1149" s="948"/>
      <c r="G1149" s="391"/>
      <c r="H1149" s="364"/>
      <c r="I1149" s="902"/>
      <c r="J1149" s="959" t="str">
        <f t="shared" si="22"/>
        <v/>
      </c>
    </row>
    <row r="1150" spans="1:10" s="108" customFormat="1" ht="22.5">
      <c r="A1150" s="361">
        <v>23</v>
      </c>
      <c r="B1150" s="362" t="s">
        <v>2182</v>
      </c>
      <c r="C1150" s="364" t="s">
        <v>2183</v>
      </c>
      <c r="D1150" s="390" t="s">
        <v>2184</v>
      </c>
      <c r="E1150" s="366">
        <v>166</v>
      </c>
      <c r="F1150" s="948"/>
      <c r="G1150" s="391">
        <f>E1150*F1150</f>
        <v>0</v>
      </c>
      <c r="H1150" s="364" t="s">
        <v>924</v>
      </c>
      <c r="I1150" s="902"/>
      <c r="J1150" s="959" t="str">
        <f t="shared" si="22"/>
        <v>CHYBNÁ CENA</v>
      </c>
    </row>
    <row r="1151" spans="1:10" s="108" customFormat="1" ht="12.75">
      <c r="A1151" s="361"/>
      <c r="B1151" s="369" t="s">
        <v>4530</v>
      </c>
      <c r="C1151" s="370" t="s">
        <v>3759</v>
      </c>
      <c r="D1151" s="390"/>
      <c r="E1151" s="366"/>
      <c r="F1151" s="948"/>
      <c r="G1151" s="391"/>
      <c r="H1151" s="364"/>
      <c r="I1151" s="902"/>
      <c r="J1151" s="959" t="str">
        <f t="shared" si="22"/>
        <v/>
      </c>
    </row>
    <row r="1152" spans="1:10" s="108" customFormat="1" ht="12.75">
      <c r="A1152" s="361"/>
      <c r="B1152" s="369"/>
      <c r="C1152" s="370" t="s">
        <v>2334</v>
      </c>
      <c r="D1152" s="390"/>
      <c r="E1152" s="366"/>
      <c r="F1152" s="948"/>
      <c r="G1152" s="391"/>
      <c r="H1152" s="364"/>
      <c r="I1152" s="902"/>
      <c r="J1152" s="959" t="str">
        <f t="shared" si="22"/>
        <v/>
      </c>
    </row>
    <row r="1153" spans="1:10" s="108" customFormat="1" ht="12.75">
      <c r="A1153" s="361"/>
      <c r="B1153" s="369"/>
      <c r="C1153" s="370" t="s">
        <v>504</v>
      </c>
      <c r="D1153" s="390"/>
      <c r="E1153" s="366"/>
      <c r="F1153" s="948"/>
      <c r="G1153" s="391"/>
      <c r="H1153" s="364"/>
      <c r="I1153" s="902"/>
      <c r="J1153" s="959" t="str">
        <f t="shared" si="22"/>
        <v/>
      </c>
    </row>
    <row r="1154" spans="1:10" s="108" customFormat="1" ht="22.5">
      <c r="A1154" s="361">
        <v>24</v>
      </c>
      <c r="B1154" s="362" t="s">
        <v>2331</v>
      </c>
      <c r="C1154" s="364" t="s">
        <v>2332</v>
      </c>
      <c r="D1154" s="390" t="s">
        <v>2184</v>
      </c>
      <c r="E1154" s="366">
        <v>153</v>
      </c>
      <c r="F1154" s="948"/>
      <c r="G1154" s="391">
        <f>E1154*F1154</f>
        <v>0</v>
      </c>
      <c r="H1154" s="364" t="s">
        <v>2187</v>
      </c>
      <c r="I1154" s="902"/>
      <c r="J1154" s="959" t="str">
        <f t="shared" si="22"/>
        <v>CHYBNÁ CENA</v>
      </c>
    </row>
    <row r="1155" spans="1:10" s="108" customFormat="1" ht="12.75">
      <c r="A1155" s="361"/>
      <c r="B1155" s="362"/>
      <c r="C1155" s="370" t="s">
        <v>3760</v>
      </c>
      <c r="D1155" s="390"/>
      <c r="E1155" s="366"/>
      <c r="F1155" s="948"/>
      <c r="G1155" s="391"/>
      <c r="H1155" s="364"/>
      <c r="I1155" s="902"/>
      <c r="J1155" s="959" t="str">
        <f t="shared" si="22"/>
        <v/>
      </c>
    </row>
    <row r="1156" spans="1:10" s="108" customFormat="1" ht="22.5">
      <c r="A1156" s="1232">
        <v>25</v>
      </c>
      <c r="B1156" s="1233" t="s">
        <v>2330</v>
      </c>
      <c r="C1156" s="1234" t="s">
        <v>4891</v>
      </c>
      <c r="D1156" s="1235" t="s">
        <v>2184</v>
      </c>
      <c r="E1156" s="1236">
        <v>4</v>
      </c>
      <c r="F1156" s="1237"/>
      <c r="G1156" s="1244">
        <f>E1156*F1156</f>
        <v>0</v>
      </c>
      <c r="H1156" s="1234" t="s">
        <v>2187</v>
      </c>
      <c r="I1156" s="1239"/>
      <c r="J1156" s="959" t="str">
        <f t="shared" si="22"/>
        <v>CHYBNÁ CENA</v>
      </c>
    </row>
    <row r="1157" spans="1:10" s="108" customFormat="1" ht="12.75">
      <c r="A1157" s="361"/>
      <c r="B1157" s="362"/>
      <c r="C1157" s="370" t="s">
        <v>2333</v>
      </c>
      <c r="D1157" s="390"/>
      <c r="E1157" s="366"/>
      <c r="F1157" s="948"/>
      <c r="G1157" s="391"/>
      <c r="H1157" s="364"/>
      <c r="I1157" s="902"/>
      <c r="J1157" s="959" t="str">
        <f t="shared" si="22"/>
        <v/>
      </c>
    </row>
    <row r="1158" spans="1:10" s="108" customFormat="1" ht="22.5">
      <c r="A1158" s="361">
        <v>26</v>
      </c>
      <c r="B1158" s="362" t="s">
        <v>2335</v>
      </c>
      <c r="C1158" s="364" t="s">
        <v>2336</v>
      </c>
      <c r="D1158" s="390" t="s">
        <v>2184</v>
      </c>
      <c r="E1158" s="366">
        <v>9</v>
      </c>
      <c r="F1158" s="948"/>
      <c r="G1158" s="391">
        <f>E1158*F1158</f>
        <v>0</v>
      </c>
      <c r="H1158" s="364" t="s">
        <v>2187</v>
      </c>
      <c r="I1158" s="902"/>
      <c r="J1158" s="959" t="str">
        <f t="shared" si="22"/>
        <v>CHYBNÁ CENA</v>
      </c>
    </row>
    <row r="1159" spans="1:10" s="108" customFormat="1" ht="12.75">
      <c r="A1159" s="361"/>
      <c r="B1159" s="362"/>
      <c r="C1159" s="370" t="s">
        <v>503</v>
      </c>
      <c r="D1159" s="390"/>
      <c r="E1159" s="366"/>
      <c r="F1159" s="948"/>
      <c r="G1159" s="391"/>
      <c r="H1159" s="364"/>
      <c r="I1159" s="902"/>
      <c r="J1159" s="959" t="str">
        <f t="shared" si="22"/>
        <v/>
      </c>
    </row>
    <row r="1160" spans="1:10" s="108" customFormat="1" ht="12.75">
      <c r="A1160" s="361">
        <v>27</v>
      </c>
      <c r="B1160" s="362" t="s">
        <v>2185</v>
      </c>
      <c r="C1160" s="364" t="s">
        <v>2186</v>
      </c>
      <c r="D1160" s="390" t="s">
        <v>1570</v>
      </c>
      <c r="E1160" s="366">
        <v>21</v>
      </c>
      <c r="F1160" s="948"/>
      <c r="G1160" s="391">
        <f>E1160*F1160</f>
        <v>0</v>
      </c>
      <c r="H1160" s="364" t="s">
        <v>2187</v>
      </c>
      <c r="I1160" s="902"/>
      <c r="J1160" s="959" t="str">
        <f t="shared" si="22"/>
        <v>CHYBNÁ CENA</v>
      </c>
    </row>
    <row r="1161" spans="1:10" s="108" customFormat="1" ht="12.75">
      <c r="A1161" s="361"/>
      <c r="B1161" s="362"/>
      <c r="C1161" s="370" t="s">
        <v>3761</v>
      </c>
      <c r="D1161" s="390"/>
      <c r="E1161" s="366"/>
      <c r="F1161" s="948"/>
      <c r="G1161" s="391"/>
      <c r="H1161" s="364"/>
      <c r="I1161" s="911"/>
      <c r="J1161" s="959" t="str">
        <f t="shared" si="22"/>
        <v/>
      </c>
    </row>
    <row r="1162" spans="1:10" s="108" customFormat="1" ht="12.75">
      <c r="A1162" s="361">
        <v>28</v>
      </c>
      <c r="B1162" s="362" t="s">
        <v>505</v>
      </c>
      <c r="C1162" s="364" t="s">
        <v>506</v>
      </c>
      <c r="D1162" s="390" t="s">
        <v>1570</v>
      </c>
      <c r="E1162" s="366">
        <v>9</v>
      </c>
      <c r="F1162" s="948"/>
      <c r="G1162" s="391">
        <f>E1162*F1162</f>
        <v>0</v>
      </c>
      <c r="H1162" s="364" t="s">
        <v>2187</v>
      </c>
      <c r="I1162" s="902"/>
      <c r="J1162" s="959" t="str">
        <f t="shared" si="22"/>
        <v>CHYBNÁ CENA</v>
      </c>
    </row>
    <row r="1163" spans="1:10" s="108" customFormat="1" ht="12.75">
      <c r="A1163" s="361"/>
      <c r="B1163" s="362"/>
      <c r="C1163" s="370" t="s">
        <v>507</v>
      </c>
      <c r="D1163" s="390"/>
      <c r="E1163" s="366"/>
      <c r="F1163" s="948"/>
      <c r="G1163" s="391"/>
      <c r="H1163" s="364"/>
      <c r="I1163" s="902"/>
      <c r="J1163" s="959" t="str">
        <f t="shared" si="22"/>
        <v/>
      </c>
    </row>
    <row r="1164" spans="1:10" s="108" customFormat="1" ht="12.75">
      <c r="A1164" s="361">
        <v>29</v>
      </c>
      <c r="B1164" s="362" t="s">
        <v>509</v>
      </c>
      <c r="C1164" s="364" t="s">
        <v>508</v>
      </c>
      <c r="D1164" s="390" t="s">
        <v>1570</v>
      </c>
      <c r="E1164" s="366">
        <v>8</v>
      </c>
      <c r="F1164" s="948"/>
      <c r="G1164" s="391">
        <f aca="true" t="shared" si="23" ref="G1164:G1178">E1164*F1164</f>
        <v>0</v>
      </c>
      <c r="H1164" s="364" t="s">
        <v>2187</v>
      </c>
      <c r="I1164" s="902"/>
      <c r="J1164" s="959" t="str">
        <f aca="true" t="shared" si="24" ref="J1164:J1227">IF((ISBLANK(D1164)),"",IF(G1164&lt;=0,"CHYBNÁ CENA",""))</f>
        <v>CHYBNÁ CENA</v>
      </c>
    </row>
    <row r="1165" spans="1:10" s="108" customFormat="1" ht="12.75">
      <c r="A1165" s="361"/>
      <c r="B1165" s="362"/>
      <c r="C1165" s="370" t="s">
        <v>510</v>
      </c>
      <c r="D1165" s="390"/>
      <c r="E1165" s="366"/>
      <c r="F1165" s="948"/>
      <c r="G1165" s="391"/>
      <c r="H1165" s="364"/>
      <c r="I1165" s="902"/>
      <c r="J1165" s="959" t="str">
        <f t="shared" si="24"/>
        <v/>
      </c>
    </row>
    <row r="1166" spans="1:10" s="108" customFormat="1" ht="12.75">
      <c r="A1166" s="361">
        <v>30</v>
      </c>
      <c r="B1166" s="362" t="s">
        <v>511</v>
      </c>
      <c r="C1166" s="364" t="s">
        <v>512</v>
      </c>
      <c r="D1166" s="390" t="s">
        <v>1570</v>
      </c>
      <c r="E1166" s="366">
        <v>5</v>
      </c>
      <c r="F1166" s="948"/>
      <c r="G1166" s="391">
        <f t="shared" si="23"/>
        <v>0</v>
      </c>
      <c r="H1166" s="364" t="s">
        <v>2187</v>
      </c>
      <c r="I1166" s="902"/>
      <c r="J1166" s="959" t="str">
        <f t="shared" si="24"/>
        <v>CHYBNÁ CENA</v>
      </c>
    </row>
    <row r="1167" spans="1:10" s="108" customFormat="1" ht="12.75">
      <c r="A1167" s="361"/>
      <c r="B1167" s="362"/>
      <c r="C1167" s="370" t="s">
        <v>513</v>
      </c>
      <c r="D1167" s="390"/>
      <c r="E1167" s="366"/>
      <c r="F1167" s="948"/>
      <c r="G1167" s="391"/>
      <c r="H1167" s="364"/>
      <c r="I1167" s="902"/>
      <c r="J1167" s="959" t="str">
        <f t="shared" si="24"/>
        <v/>
      </c>
    </row>
    <row r="1168" spans="1:10" s="108" customFormat="1" ht="12.75">
      <c r="A1168" s="361">
        <v>31</v>
      </c>
      <c r="B1168" s="362" t="s">
        <v>524</v>
      </c>
      <c r="C1168" s="364" t="s">
        <v>514</v>
      </c>
      <c r="D1168" s="390" t="s">
        <v>1570</v>
      </c>
      <c r="E1168" s="366">
        <v>2</v>
      </c>
      <c r="F1168" s="948"/>
      <c r="G1168" s="391">
        <f t="shared" si="23"/>
        <v>0</v>
      </c>
      <c r="H1168" s="364" t="s">
        <v>2187</v>
      </c>
      <c r="I1168" s="902"/>
      <c r="J1168" s="959" t="str">
        <f t="shared" si="24"/>
        <v>CHYBNÁ CENA</v>
      </c>
    </row>
    <row r="1169" spans="1:10" s="108" customFormat="1" ht="12.75">
      <c r="A1169" s="361"/>
      <c r="B1169" s="362"/>
      <c r="C1169" s="370" t="s">
        <v>515</v>
      </c>
      <c r="D1169" s="390"/>
      <c r="E1169" s="366"/>
      <c r="F1169" s="948"/>
      <c r="G1169" s="391"/>
      <c r="H1169" s="364"/>
      <c r="I1169" s="902"/>
      <c r="J1169" s="959" t="str">
        <f t="shared" si="24"/>
        <v/>
      </c>
    </row>
    <row r="1170" spans="1:10" s="108" customFormat="1" ht="12.75">
      <c r="A1170" s="361">
        <v>32</v>
      </c>
      <c r="B1170" s="362" t="s">
        <v>525</v>
      </c>
      <c r="C1170" s="364" t="s">
        <v>516</v>
      </c>
      <c r="D1170" s="390" t="s">
        <v>1570</v>
      </c>
      <c r="E1170" s="366">
        <v>6</v>
      </c>
      <c r="F1170" s="948"/>
      <c r="G1170" s="391">
        <f t="shared" si="23"/>
        <v>0</v>
      </c>
      <c r="H1170" s="364" t="s">
        <v>2187</v>
      </c>
      <c r="I1170" s="902"/>
      <c r="J1170" s="959" t="str">
        <f t="shared" si="24"/>
        <v>CHYBNÁ CENA</v>
      </c>
    </row>
    <row r="1171" spans="1:10" s="108" customFormat="1" ht="12.75">
      <c r="A1171" s="361"/>
      <c r="B1171" s="362"/>
      <c r="C1171" s="370" t="s">
        <v>517</v>
      </c>
      <c r="D1171" s="390"/>
      <c r="E1171" s="366"/>
      <c r="F1171" s="948"/>
      <c r="G1171" s="391"/>
      <c r="H1171" s="364"/>
      <c r="I1171" s="902"/>
      <c r="J1171" s="959" t="str">
        <f t="shared" si="24"/>
        <v/>
      </c>
    </row>
    <row r="1172" spans="1:10" s="108" customFormat="1" ht="12.75">
      <c r="A1172" s="361">
        <v>33</v>
      </c>
      <c r="B1172" s="362" t="s">
        <v>526</v>
      </c>
      <c r="C1172" s="364" t="s">
        <v>518</v>
      </c>
      <c r="D1172" s="390" t="s">
        <v>1570</v>
      </c>
      <c r="E1172" s="366">
        <v>4</v>
      </c>
      <c r="F1172" s="948"/>
      <c r="G1172" s="391">
        <f t="shared" si="23"/>
        <v>0</v>
      </c>
      <c r="H1172" s="364" t="s">
        <v>2187</v>
      </c>
      <c r="I1172" s="902"/>
      <c r="J1172" s="959" t="str">
        <f t="shared" si="24"/>
        <v>CHYBNÁ CENA</v>
      </c>
    </row>
    <row r="1173" spans="1:10" s="108" customFormat="1" ht="12.75">
      <c r="A1173" s="361"/>
      <c r="B1173" s="362"/>
      <c r="C1173" s="370" t="s">
        <v>519</v>
      </c>
      <c r="D1173" s="390"/>
      <c r="E1173" s="366"/>
      <c r="F1173" s="948"/>
      <c r="G1173" s="391"/>
      <c r="H1173" s="364"/>
      <c r="I1173" s="902"/>
      <c r="J1173" s="959" t="str">
        <f t="shared" si="24"/>
        <v/>
      </c>
    </row>
    <row r="1174" spans="1:10" s="108" customFormat="1" ht="12.75">
      <c r="A1174" s="361">
        <v>34</v>
      </c>
      <c r="B1174" s="362" t="s">
        <v>527</v>
      </c>
      <c r="C1174" s="364" t="s">
        <v>520</v>
      </c>
      <c r="D1174" s="390" t="s">
        <v>1570</v>
      </c>
      <c r="E1174" s="366">
        <v>3</v>
      </c>
      <c r="F1174" s="948"/>
      <c r="G1174" s="391">
        <f t="shared" si="23"/>
        <v>0</v>
      </c>
      <c r="H1174" s="364" t="s">
        <v>2187</v>
      </c>
      <c r="I1174" s="902"/>
      <c r="J1174" s="959" t="str">
        <f t="shared" si="24"/>
        <v>CHYBNÁ CENA</v>
      </c>
    </row>
    <row r="1175" spans="1:10" s="108" customFormat="1" ht="12.75">
      <c r="A1175" s="361"/>
      <c r="B1175" s="362"/>
      <c r="C1175" s="370" t="s">
        <v>515</v>
      </c>
      <c r="D1175" s="390"/>
      <c r="E1175" s="366"/>
      <c r="F1175" s="948"/>
      <c r="G1175" s="391"/>
      <c r="H1175" s="364"/>
      <c r="I1175" s="902"/>
      <c r="J1175" s="959" t="str">
        <f t="shared" si="24"/>
        <v/>
      </c>
    </row>
    <row r="1176" spans="1:10" s="108" customFormat="1" ht="22.5">
      <c r="A1176" s="361">
        <v>35</v>
      </c>
      <c r="B1176" s="362" t="s">
        <v>528</v>
      </c>
      <c r="C1176" s="364" t="s">
        <v>523</v>
      </c>
      <c r="D1176" s="390" t="s">
        <v>1570</v>
      </c>
      <c r="E1176" s="366">
        <v>6</v>
      </c>
      <c r="F1176" s="948"/>
      <c r="G1176" s="391">
        <f t="shared" si="23"/>
        <v>0</v>
      </c>
      <c r="H1176" s="364" t="s">
        <v>2187</v>
      </c>
      <c r="I1176" s="902"/>
      <c r="J1176" s="959" t="str">
        <f t="shared" si="24"/>
        <v>CHYBNÁ CENA</v>
      </c>
    </row>
    <row r="1177" spans="1:10" s="108" customFormat="1" ht="12.75">
      <c r="A1177" s="361"/>
      <c r="B1177" s="362"/>
      <c r="C1177" s="370" t="s">
        <v>521</v>
      </c>
      <c r="D1177" s="390"/>
      <c r="E1177" s="366"/>
      <c r="F1177" s="948"/>
      <c r="G1177" s="391"/>
      <c r="H1177" s="364"/>
      <c r="I1177" s="902"/>
      <c r="J1177" s="959" t="str">
        <f t="shared" si="24"/>
        <v/>
      </c>
    </row>
    <row r="1178" spans="1:10" s="108" customFormat="1" ht="12.75">
      <c r="A1178" s="361">
        <v>36</v>
      </c>
      <c r="B1178" s="362" t="s">
        <v>529</v>
      </c>
      <c r="C1178" s="364" t="s">
        <v>522</v>
      </c>
      <c r="D1178" s="390" t="s">
        <v>1570</v>
      </c>
      <c r="E1178" s="366">
        <v>12</v>
      </c>
      <c r="F1178" s="948"/>
      <c r="G1178" s="391">
        <f t="shared" si="23"/>
        <v>0</v>
      </c>
      <c r="H1178" s="364" t="s">
        <v>2187</v>
      </c>
      <c r="I1178" s="902"/>
      <c r="J1178" s="959" t="str">
        <f t="shared" si="24"/>
        <v>CHYBNÁ CENA</v>
      </c>
    </row>
    <row r="1179" spans="1:10" s="108" customFormat="1" ht="12.75">
      <c r="A1179" s="361"/>
      <c r="B1179" s="362"/>
      <c r="C1179" s="370" t="s">
        <v>3762</v>
      </c>
      <c r="D1179" s="390"/>
      <c r="E1179" s="366"/>
      <c r="F1179" s="948"/>
      <c r="G1179" s="391"/>
      <c r="H1179" s="364"/>
      <c r="I1179" s="902"/>
      <c r="J1179" s="959" t="str">
        <f t="shared" si="24"/>
        <v/>
      </c>
    </row>
    <row r="1180" spans="1:10" s="898" customFormat="1" ht="22.5">
      <c r="A1180" s="1232">
        <v>37</v>
      </c>
      <c r="B1180" s="1233" t="s">
        <v>2188</v>
      </c>
      <c r="C1180" s="1234" t="s">
        <v>2189</v>
      </c>
      <c r="D1180" s="1235" t="s">
        <v>456</v>
      </c>
      <c r="E1180" s="1236">
        <v>2348.77</v>
      </c>
      <c r="F1180" s="1237"/>
      <c r="G1180" s="1246">
        <f>E1180*F1180</f>
        <v>0</v>
      </c>
      <c r="H1180" s="1234" t="s">
        <v>925</v>
      </c>
      <c r="I1180" s="1247"/>
      <c r="J1180" s="959" t="str">
        <f t="shared" si="24"/>
        <v>CHYBNÁ CENA</v>
      </c>
    </row>
    <row r="1181" spans="1:10" s="898" customFormat="1" ht="12.75">
      <c r="A1181" s="368"/>
      <c r="B1181" s="369" t="s">
        <v>4530</v>
      </c>
      <c r="C1181" s="370" t="s">
        <v>136</v>
      </c>
      <c r="D1181" s="390"/>
      <c r="E1181" s="372"/>
      <c r="F1181" s="949"/>
      <c r="G1181" s="374"/>
      <c r="H1181" s="364"/>
      <c r="I1181" s="910"/>
      <c r="J1181" s="959" t="str">
        <f t="shared" si="24"/>
        <v/>
      </c>
    </row>
    <row r="1182" spans="1:10" s="898" customFormat="1" ht="12.75">
      <c r="A1182" s="368"/>
      <c r="B1182" s="385"/>
      <c r="C1182" s="370" t="s">
        <v>135</v>
      </c>
      <c r="D1182" s="390"/>
      <c r="E1182" s="372"/>
      <c r="F1182" s="949"/>
      <c r="G1182" s="374"/>
      <c r="H1182" s="364"/>
      <c r="I1182" s="910"/>
      <c r="J1182" s="959" t="str">
        <f t="shared" si="24"/>
        <v/>
      </c>
    </row>
    <row r="1183" spans="1:10" s="898" customFormat="1" ht="22.5">
      <c r="A1183" s="1232">
        <v>38</v>
      </c>
      <c r="B1183" s="1233" t="s">
        <v>2190</v>
      </c>
      <c r="C1183" s="1234" t="s">
        <v>2191</v>
      </c>
      <c r="D1183" s="1235" t="s">
        <v>456</v>
      </c>
      <c r="E1183" s="1236">
        <v>1482.63</v>
      </c>
      <c r="F1183" s="1237"/>
      <c r="G1183" s="1246">
        <f>E1183*F1183</f>
        <v>0</v>
      </c>
      <c r="H1183" s="1234" t="s">
        <v>925</v>
      </c>
      <c r="I1183" s="1247"/>
      <c r="J1183" s="959" t="str">
        <f t="shared" si="24"/>
        <v>CHYBNÁ CENA</v>
      </c>
    </row>
    <row r="1184" spans="1:10" s="898" customFormat="1" ht="12.75">
      <c r="A1184" s="361"/>
      <c r="B1184" s="369" t="s">
        <v>4530</v>
      </c>
      <c r="C1184" s="364"/>
      <c r="D1184" s="390"/>
      <c r="E1184" s="366"/>
      <c r="F1184" s="948"/>
      <c r="G1184" s="407"/>
      <c r="H1184" s="364"/>
      <c r="I1184" s="910"/>
      <c r="J1184" s="959" t="str">
        <f t="shared" si="24"/>
        <v/>
      </c>
    </row>
    <row r="1185" spans="1:10" s="408" customFormat="1" ht="12.75">
      <c r="A1185" s="1232">
        <v>39</v>
      </c>
      <c r="B1185" s="1233" t="s">
        <v>2192</v>
      </c>
      <c r="C1185" s="1234" t="s">
        <v>2193</v>
      </c>
      <c r="D1185" s="1235" t="s">
        <v>1570</v>
      </c>
      <c r="E1185" s="1236">
        <v>52</v>
      </c>
      <c r="F1185" s="1237"/>
      <c r="G1185" s="1248">
        <f aca="true" t="shared" si="25" ref="G1185:G1195">E1185*F1185</f>
        <v>0</v>
      </c>
      <c r="H1185" s="1234" t="s">
        <v>2194</v>
      </c>
      <c r="I1185" s="1239"/>
      <c r="J1185" s="959" t="str">
        <f t="shared" si="24"/>
        <v>CHYBNÁ CENA</v>
      </c>
    </row>
    <row r="1186" spans="1:10" s="408" customFormat="1" ht="12.75">
      <c r="A1186" s="361"/>
      <c r="B1186" s="362"/>
      <c r="C1186" s="364"/>
      <c r="D1186" s="390"/>
      <c r="E1186" s="366"/>
      <c r="F1186" s="948"/>
      <c r="G1186" s="407"/>
      <c r="H1186" s="364"/>
      <c r="I1186" s="902"/>
      <c r="J1186" s="959" t="str">
        <f t="shared" si="24"/>
        <v/>
      </c>
    </row>
    <row r="1187" spans="1:10" s="108" customFormat="1" ht="12.75">
      <c r="A1187" s="1232">
        <v>40</v>
      </c>
      <c r="B1187" s="1233" t="s">
        <v>2195</v>
      </c>
      <c r="C1187" s="1234" t="s">
        <v>2196</v>
      </c>
      <c r="D1187" s="1235" t="s">
        <v>1570</v>
      </c>
      <c r="E1187" s="1236">
        <v>66</v>
      </c>
      <c r="F1187" s="1237"/>
      <c r="G1187" s="1244">
        <f t="shared" si="25"/>
        <v>0</v>
      </c>
      <c r="H1187" s="1234" t="s">
        <v>2194</v>
      </c>
      <c r="I1187" s="1239"/>
      <c r="J1187" s="959" t="str">
        <f t="shared" si="24"/>
        <v>CHYBNÁ CENA</v>
      </c>
    </row>
    <row r="1188" spans="1:10" s="108" customFormat="1" ht="12.75">
      <c r="A1188" s="361"/>
      <c r="B1188" s="362"/>
      <c r="C1188" s="364"/>
      <c r="D1188" s="390"/>
      <c r="E1188" s="366"/>
      <c r="F1188" s="948"/>
      <c r="G1188" s="391"/>
      <c r="H1188" s="364"/>
      <c r="I1188" s="902"/>
      <c r="J1188" s="959" t="str">
        <f t="shared" si="24"/>
        <v/>
      </c>
    </row>
    <row r="1189" spans="1:10" s="108" customFormat="1" ht="12.75">
      <c r="A1189" s="361">
        <v>41</v>
      </c>
      <c r="B1189" s="362" t="s">
        <v>2197</v>
      </c>
      <c r="C1189" s="364" t="s">
        <v>2198</v>
      </c>
      <c r="D1189" s="390" t="s">
        <v>1570</v>
      </c>
      <c r="E1189" s="366">
        <v>1</v>
      </c>
      <c r="F1189" s="948"/>
      <c r="G1189" s="391">
        <f t="shared" si="25"/>
        <v>0</v>
      </c>
      <c r="H1189" s="364" t="s">
        <v>2194</v>
      </c>
      <c r="I1189" s="902"/>
      <c r="J1189" s="959" t="str">
        <f t="shared" si="24"/>
        <v>CHYBNÁ CENA</v>
      </c>
    </row>
    <row r="1190" spans="1:10" s="108" customFormat="1" ht="12.75">
      <c r="A1190" s="361"/>
      <c r="B1190" s="362"/>
      <c r="C1190" s="364"/>
      <c r="D1190" s="390"/>
      <c r="E1190" s="366"/>
      <c r="F1190" s="948"/>
      <c r="G1190" s="391"/>
      <c r="H1190" s="364"/>
      <c r="I1190" s="902"/>
      <c r="J1190" s="959" t="str">
        <f t="shared" si="24"/>
        <v/>
      </c>
    </row>
    <row r="1191" spans="1:10" s="108" customFormat="1" ht="12.75">
      <c r="A1191" s="361">
        <v>42</v>
      </c>
      <c r="B1191" s="362" t="s">
        <v>2199</v>
      </c>
      <c r="C1191" s="364" t="s">
        <v>2200</v>
      </c>
      <c r="D1191" s="390" t="s">
        <v>1570</v>
      </c>
      <c r="E1191" s="366">
        <v>6</v>
      </c>
      <c r="F1191" s="948"/>
      <c r="G1191" s="391">
        <f t="shared" si="25"/>
        <v>0</v>
      </c>
      <c r="H1191" s="364" t="s">
        <v>2194</v>
      </c>
      <c r="I1191" s="902"/>
      <c r="J1191" s="959" t="str">
        <f t="shared" si="24"/>
        <v>CHYBNÁ CENA</v>
      </c>
    </row>
    <row r="1192" spans="1:10" s="108" customFormat="1" ht="12.75">
      <c r="A1192" s="361"/>
      <c r="B1192" s="362"/>
      <c r="C1192" s="364"/>
      <c r="D1192" s="390"/>
      <c r="E1192" s="366"/>
      <c r="F1192" s="948"/>
      <c r="G1192" s="391"/>
      <c r="H1192" s="364"/>
      <c r="I1192" s="902"/>
      <c r="J1192" s="959" t="str">
        <f t="shared" si="24"/>
        <v/>
      </c>
    </row>
    <row r="1193" spans="1:10" s="108" customFormat="1" ht="12.75">
      <c r="A1193" s="361">
        <v>43</v>
      </c>
      <c r="B1193" s="362" t="s">
        <v>2201</v>
      </c>
      <c r="C1193" s="364" t="s">
        <v>2202</v>
      </c>
      <c r="D1193" s="390" t="s">
        <v>1570</v>
      </c>
      <c r="E1193" s="366">
        <v>11</v>
      </c>
      <c r="F1193" s="948"/>
      <c r="G1193" s="391">
        <f t="shared" si="25"/>
        <v>0</v>
      </c>
      <c r="H1193" s="364" t="s">
        <v>2194</v>
      </c>
      <c r="I1193" s="902"/>
      <c r="J1193" s="959" t="str">
        <f t="shared" si="24"/>
        <v>CHYBNÁ CENA</v>
      </c>
    </row>
    <row r="1194" spans="1:10" s="108" customFormat="1" ht="12.75">
      <c r="A1194" s="361"/>
      <c r="B1194" s="362"/>
      <c r="C1194" s="364"/>
      <c r="D1194" s="390"/>
      <c r="E1194" s="366"/>
      <c r="F1194" s="948"/>
      <c r="G1194" s="391"/>
      <c r="H1194" s="364"/>
      <c r="I1194" s="902"/>
      <c r="J1194" s="959" t="str">
        <f t="shared" si="24"/>
        <v/>
      </c>
    </row>
    <row r="1195" spans="1:10" s="108" customFormat="1" ht="12.75">
      <c r="A1195" s="361">
        <v>44</v>
      </c>
      <c r="B1195" s="362" t="s">
        <v>2203</v>
      </c>
      <c r="C1195" s="364" t="s">
        <v>2204</v>
      </c>
      <c r="D1195" s="390" t="s">
        <v>1570</v>
      </c>
      <c r="E1195" s="366">
        <v>3</v>
      </c>
      <c r="F1195" s="948"/>
      <c r="G1195" s="391">
        <f t="shared" si="25"/>
        <v>0</v>
      </c>
      <c r="H1195" s="364" t="s">
        <v>2194</v>
      </c>
      <c r="I1195" s="902"/>
      <c r="J1195" s="959" t="str">
        <f t="shared" si="24"/>
        <v>CHYBNÁ CENA</v>
      </c>
    </row>
    <row r="1196" spans="1:10" s="108" customFormat="1" ht="12.75">
      <c r="A1196" s="361"/>
      <c r="B1196" s="362"/>
      <c r="C1196" s="364"/>
      <c r="D1196" s="390"/>
      <c r="E1196" s="366"/>
      <c r="F1196" s="948"/>
      <c r="G1196" s="391"/>
      <c r="H1196" s="364"/>
      <c r="I1196" s="902"/>
      <c r="J1196" s="959" t="str">
        <f t="shared" si="24"/>
        <v/>
      </c>
    </row>
    <row r="1197" spans="1:10" s="108" customFormat="1" ht="12.75">
      <c r="A1197" s="361">
        <v>45</v>
      </c>
      <c r="B1197" s="362" t="s">
        <v>2205</v>
      </c>
      <c r="C1197" s="364" t="s">
        <v>2206</v>
      </c>
      <c r="D1197" s="390" t="s">
        <v>1570</v>
      </c>
      <c r="E1197" s="366">
        <v>1</v>
      </c>
      <c r="F1197" s="948"/>
      <c r="G1197" s="391">
        <f>E1197*F1197</f>
        <v>0</v>
      </c>
      <c r="H1197" s="364" t="s">
        <v>2194</v>
      </c>
      <c r="I1197" s="902"/>
      <c r="J1197" s="959" t="str">
        <f t="shared" si="24"/>
        <v>CHYBNÁ CENA</v>
      </c>
    </row>
    <row r="1198" spans="1:10" s="108" customFormat="1" ht="12.75">
      <c r="A1198" s="361"/>
      <c r="B1198" s="362"/>
      <c r="C1198" s="364"/>
      <c r="D1198" s="390"/>
      <c r="E1198" s="366"/>
      <c r="F1198" s="948"/>
      <c r="G1198" s="391"/>
      <c r="H1198" s="364"/>
      <c r="I1198" s="902"/>
      <c r="J1198" s="959" t="str">
        <f t="shared" si="24"/>
        <v/>
      </c>
    </row>
    <row r="1199" spans="1:10" s="108" customFormat="1" ht="12.75">
      <c r="A1199" s="361">
        <v>46</v>
      </c>
      <c r="B1199" s="362" t="s">
        <v>2207</v>
      </c>
      <c r="C1199" s="364" t="s">
        <v>1723</v>
      </c>
      <c r="D1199" s="390" t="s">
        <v>1570</v>
      </c>
      <c r="E1199" s="366">
        <v>8</v>
      </c>
      <c r="F1199" s="948"/>
      <c r="G1199" s="391">
        <f>E1199*F1199</f>
        <v>0</v>
      </c>
      <c r="H1199" s="364" t="s">
        <v>2194</v>
      </c>
      <c r="I1199" s="902"/>
      <c r="J1199" s="959" t="str">
        <f t="shared" si="24"/>
        <v>CHYBNÁ CENA</v>
      </c>
    </row>
    <row r="1200" spans="1:10" s="108" customFormat="1" ht="12.75">
      <c r="A1200" s="361"/>
      <c r="B1200" s="362"/>
      <c r="C1200" s="364"/>
      <c r="D1200" s="390"/>
      <c r="E1200" s="366"/>
      <c r="F1200" s="948"/>
      <c r="G1200" s="391"/>
      <c r="H1200" s="364"/>
      <c r="I1200" s="902"/>
      <c r="J1200" s="959" t="str">
        <f t="shared" si="24"/>
        <v/>
      </c>
    </row>
    <row r="1201" spans="1:10" s="108" customFormat="1" ht="12.75">
      <c r="A1201" s="361">
        <v>47</v>
      </c>
      <c r="B1201" s="362" t="s">
        <v>2208</v>
      </c>
      <c r="C1201" s="364" t="s">
        <v>2209</v>
      </c>
      <c r="D1201" s="390" t="s">
        <v>1570</v>
      </c>
      <c r="E1201" s="366">
        <v>14</v>
      </c>
      <c r="F1201" s="948"/>
      <c r="G1201" s="391">
        <f>E1201*F1201</f>
        <v>0</v>
      </c>
      <c r="H1201" s="364" t="s">
        <v>2194</v>
      </c>
      <c r="I1201" s="902"/>
      <c r="J1201" s="959" t="str">
        <f t="shared" si="24"/>
        <v>CHYBNÁ CENA</v>
      </c>
    </row>
    <row r="1202" spans="1:10" s="108" customFormat="1" ht="12.75">
      <c r="A1202" s="361"/>
      <c r="B1202" s="362"/>
      <c r="C1202" s="364"/>
      <c r="D1202" s="390"/>
      <c r="E1202" s="366"/>
      <c r="F1202" s="948"/>
      <c r="G1202" s="391"/>
      <c r="H1202" s="364"/>
      <c r="I1202" s="902"/>
      <c r="J1202" s="959" t="str">
        <f t="shared" si="24"/>
        <v/>
      </c>
    </row>
    <row r="1203" spans="1:10" s="108" customFormat="1" ht="12.75">
      <c r="A1203" s="361">
        <v>48</v>
      </c>
      <c r="B1203" s="362" t="s">
        <v>1323</v>
      </c>
      <c r="C1203" s="364" t="s">
        <v>2210</v>
      </c>
      <c r="D1203" s="390" t="s">
        <v>1570</v>
      </c>
      <c r="E1203" s="366">
        <v>2</v>
      </c>
      <c r="F1203" s="948"/>
      <c r="G1203" s="391">
        <f>E1203*F1203</f>
        <v>0</v>
      </c>
      <c r="H1203" s="364" t="s">
        <v>2194</v>
      </c>
      <c r="I1203" s="902"/>
      <c r="J1203" s="959" t="str">
        <f t="shared" si="24"/>
        <v>CHYBNÁ CENA</v>
      </c>
    </row>
    <row r="1204" spans="1:10" s="108" customFormat="1" ht="12.75">
      <c r="A1204" s="361"/>
      <c r="B1204" s="362"/>
      <c r="C1204" s="364"/>
      <c r="D1204" s="390"/>
      <c r="E1204" s="366"/>
      <c r="F1204" s="948"/>
      <c r="G1204" s="391"/>
      <c r="H1204" s="364"/>
      <c r="I1204" s="911"/>
      <c r="J1204" s="959" t="str">
        <f t="shared" si="24"/>
        <v/>
      </c>
    </row>
    <row r="1205" spans="1:10" ht="12.75">
      <c r="A1205" s="1232">
        <v>49</v>
      </c>
      <c r="B1205" s="1233"/>
      <c r="C1205" s="1234" t="s">
        <v>970</v>
      </c>
      <c r="D1205" s="1235"/>
      <c r="E1205" s="1236"/>
      <c r="F1205" s="1237"/>
      <c r="G1205" s="1244"/>
      <c r="H1205" s="1234"/>
      <c r="I1205" s="1249"/>
      <c r="J1205" s="959" t="str">
        <f t="shared" si="24"/>
        <v/>
      </c>
    </row>
    <row r="1206" spans="1:10" ht="12.75">
      <c r="A1206" s="361"/>
      <c r="B1206" s="362"/>
      <c r="C1206" s="364"/>
      <c r="D1206" s="390"/>
      <c r="E1206" s="366"/>
      <c r="F1206" s="948"/>
      <c r="G1206" s="391"/>
      <c r="H1206" s="364"/>
      <c r="I1206" s="916"/>
      <c r="J1206" s="959" t="str">
        <f t="shared" si="24"/>
        <v/>
      </c>
    </row>
    <row r="1207" spans="1:10" s="108" customFormat="1" ht="12.75">
      <c r="A1207" s="361">
        <v>50</v>
      </c>
      <c r="B1207" s="362" t="s">
        <v>2211</v>
      </c>
      <c r="C1207" s="364" t="s">
        <v>2212</v>
      </c>
      <c r="D1207" s="390" t="s">
        <v>3788</v>
      </c>
      <c r="E1207" s="366">
        <v>24.12</v>
      </c>
      <c r="F1207" s="948"/>
      <c r="G1207" s="391">
        <f>E1207*F1207</f>
        <v>0</v>
      </c>
      <c r="H1207" s="364"/>
      <c r="I1207" s="902"/>
      <c r="J1207" s="959" t="str">
        <f t="shared" si="24"/>
        <v>CHYBNÁ CENA</v>
      </c>
    </row>
    <row r="1208" spans="1:10" s="108" customFormat="1" ht="12.75">
      <c r="A1208" s="361"/>
      <c r="B1208" s="369" t="s">
        <v>4530</v>
      </c>
      <c r="C1208" s="364"/>
      <c r="D1208" s="390"/>
      <c r="E1208" s="366"/>
      <c r="F1208" s="948"/>
      <c r="G1208" s="391"/>
      <c r="H1208" s="364"/>
      <c r="I1208" s="902"/>
      <c r="J1208" s="959" t="str">
        <f t="shared" si="24"/>
        <v/>
      </c>
    </row>
    <row r="1209" spans="1:10" s="108" customFormat="1" ht="12.75">
      <c r="A1209" s="693" t="s">
        <v>1779</v>
      </c>
      <c r="B1209" s="694" t="s">
        <v>2213</v>
      </c>
      <c r="C1209" s="700" t="s">
        <v>2214</v>
      </c>
      <c r="D1209" s="697"/>
      <c r="E1209" s="698"/>
      <c r="F1209" s="952"/>
      <c r="G1209" s="696">
        <f>SUM(G1210:G1498)</f>
        <v>0</v>
      </c>
      <c r="H1209" s="904"/>
      <c r="I1209" s="906"/>
      <c r="J1209" s="959" t="str">
        <f t="shared" si="24"/>
        <v/>
      </c>
    </row>
    <row r="1210" spans="1:10" s="108" customFormat="1" ht="22.5">
      <c r="A1210" s="361">
        <v>1</v>
      </c>
      <c r="B1210" s="362" t="s">
        <v>2215</v>
      </c>
      <c r="C1210" s="364" t="s">
        <v>2216</v>
      </c>
      <c r="D1210" s="390" t="s">
        <v>1570</v>
      </c>
      <c r="E1210" s="366">
        <v>2</v>
      </c>
      <c r="F1210" s="948"/>
      <c r="G1210" s="391">
        <f aca="true" t="shared" si="26" ref="G1210:G1234">E1210*F1210</f>
        <v>0</v>
      </c>
      <c r="H1210" s="364" t="s">
        <v>926</v>
      </c>
      <c r="I1210" s="902"/>
      <c r="J1210" s="959" t="str">
        <f t="shared" si="24"/>
        <v>CHYBNÁ CENA</v>
      </c>
    </row>
    <row r="1211" spans="1:10" s="108" customFormat="1" ht="12.75">
      <c r="A1211" s="361"/>
      <c r="B1211" s="362"/>
      <c r="C1211" s="364"/>
      <c r="D1211" s="390"/>
      <c r="E1211" s="366"/>
      <c r="F1211" s="948"/>
      <c r="G1211" s="391"/>
      <c r="H1211" s="364"/>
      <c r="I1211" s="902"/>
      <c r="J1211" s="959" t="str">
        <f t="shared" si="24"/>
        <v/>
      </c>
    </row>
    <row r="1212" spans="1:10" s="108" customFormat="1" ht="22.5">
      <c r="A1212" s="361">
        <v>2</v>
      </c>
      <c r="B1212" s="362" t="s">
        <v>2217</v>
      </c>
      <c r="C1212" s="364" t="s">
        <v>2218</v>
      </c>
      <c r="D1212" s="390" t="s">
        <v>1570</v>
      </c>
      <c r="E1212" s="366">
        <v>2</v>
      </c>
      <c r="F1212" s="948"/>
      <c r="G1212" s="391">
        <f t="shared" si="26"/>
        <v>0</v>
      </c>
      <c r="H1212" s="364" t="s">
        <v>926</v>
      </c>
      <c r="I1212" s="902"/>
      <c r="J1212" s="959" t="str">
        <f t="shared" si="24"/>
        <v>CHYBNÁ CENA</v>
      </c>
    </row>
    <row r="1213" spans="1:10" s="108" customFormat="1" ht="12.75">
      <c r="A1213" s="361"/>
      <c r="B1213" s="362"/>
      <c r="C1213" s="364"/>
      <c r="D1213" s="390"/>
      <c r="E1213" s="366"/>
      <c r="F1213" s="948"/>
      <c r="G1213" s="391"/>
      <c r="H1213" s="364"/>
      <c r="I1213" s="902"/>
      <c r="J1213" s="959" t="str">
        <f t="shared" si="24"/>
        <v/>
      </c>
    </row>
    <row r="1214" spans="1:10" s="108" customFormat="1" ht="22.5">
      <c r="A1214" s="361">
        <v>3</v>
      </c>
      <c r="B1214" s="362" t="s">
        <v>2219</v>
      </c>
      <c r="C1214" s="364" t="s">
        <v>2220</v>
      </c>
      <c r="D1214" s="390" t="s">
        <v>1570</v>
      </c>
      <c r="E1214" s="366">
        <v>2</v>
      </c>
      <c r="F1214" s="948"/>
      <c r="G1214" s="391">
        <f t="shared" si="26"/>
        <v>0</v>
      </c>
      <c r="H1214" s="364" t="s">
        <v>926</v>
      </c>
      <c r="I1214" s="902"/>
      <c r="J1214" s="959" t="str">
        <f t="shared" si="24"/>
        <v>CHYBNÁ CENA</v>
      </c>
    </row>
    <row r="1215" spans="1:10" s="108" customFormat="1" ht="12.75">
      <c r="A1215" s="361"/>
      <c r="B1215" s="362"/>
      <c r="C1215" s="364"/>
      <c r="D1215" s="390"/>
      <c r="E1215" s="366"/>
      <c r="F1215" s="948"/>
      <c r="G1215" s="391"/>
      <c r="H1215" s="364"/>
      <c r="I1215" s="902"/>
      <c r="J1215" s="959" t="str">
        <f t="shared" si="24"/>
        <v/>
      </c>
    </row>
    <row r="1216" spans="1:10" s="108" customFormat="1" ht="22.5">
      <c r="A1216" s="361">
        <v>4</v>
      </c>
      <c r="B1216" s="362" t="s">
        <v>2221</v>
      </c>
      <c r="C1216" s="364" t="s">
        <v>2222</v>
      </c>
      <c r="D1216" s="390" t="s">
        <v>1570</v>
      </c>
      <c r="E1216" s="366">
        <v>2</v>
      </c>
      <c r="F1216" s="948"/>
      <c r="G1216" s="391">
        <f t="shared" si="26"/>
        <v>0</v>
      </c>
      <c r="H1216" s="364" t="s">
        <v>926</v>
      </c>
      <c r="I1216" s="902"/>
      <c r="J1216" s="959" t="str">
        <f t="shared" si="24"/>
        <v>CHYBNÁ CENA</v>
      </c>
    </row>
    <row r="1217" spans="1:10" s="108" customFormat="1" ht="12.75">
      <c r="A1217" s="361"/>
      <c r="B1217" s="362"/>
      <c r="C1217" s="364"/>
      <c r="D1217" s="390"/>
      <c r="E1217" s="366"/>
      <c r="F1217" s="948"/>
      <c r="G1217" s="391"/>
      <c r="H1217" s="364"/>
      <c r="I1217" s="902"/>
      <c r="J1217" s="959" t="str">
        <f t="shared" si="24"/>
        <v/>
      </c>
    </row>
    <row r="1218" spans="1:10" s="108" customFormat="1" ht="22.5">
      <c r="A1218" s="361">
        <v>5</v>
      </c>
      <c r="B1218" s="362" t="s">
        <v>2223</v>
      </c>
      <c r="C1218" s="364" t="s">
        <v>2224</v>
      </c>
      <c r="D1218" s="390" t="s">
        <v>1570</v>
      </c>
      <c r="E1218" s="366">
        <v>2</v>
      </c>
      <c r="F1218" s="948"/>
      <c r="G1218" s="391">
        <f t="shared" si="26"/>
        <v>0</v>
      </c>
      <c r="H1218" s="364" t="s">
        <v>926</v>
      </c>
      <c r="I1218" s="902"/>
      <c r="J1218" s="959" t="str">
        <f t="shared" si="24"/>
        <v>CHYBNÁ CENA</v>
      </c>
    </row>
    <row r="1219" spans="1:10" s="108" customFormat="1" ht="12.75">
      <c r="A1219" s="361"/>
      <c r="B1219" s="362"/>
      <c r="C1219" s="364"/>
      <c r="D1219" s="390"/>
      <c r="E1219" s="366"/>
      <c r="F1219" s="948"/>
      <c r="G1219" s="391"/>
      <c r="H1219" s="364"/>
      <c r="I1219" s="902"/>
      <c r="J1219" s="959" t="str">
        <f t="shared" si="24"/>
        <v/>
      </c>
    </row>
    <row r="1220" spans="1:10" s="108" customFormat="1" ht="22.5">
      <c r="A1220" s="361">
        <v>6</v>
      </c>
      <c r="B1220" s="362" t="s">
        <v>2225</v>
      </c>
      <c r="C1220" s="364" t="s">
        <v>2226</v>
      </c>
      <c r="D1220" s="390" t="s">
        <v>1570</v>
      </c>
      <c r="E1220" s="366">
        <v>2</v>
      </c>
      <c r="F1220" s="948"/>
      <c r="G1220" s="391">
        <f t="shared" si="26"/>
        <v>0</v>
      </c>
      <c r="H1220" s="364" t="s">
        <v>926</v>
      </c>
      <c r="I1220" s="902"/>
      <c r="J1220" s="959" t="str">
        <f t="shared" si="24"/>
        <v>CHYBNÁ CENA</v>
      </c>
    </row>
    <row r="1221" spans="1:10" s="108" customFormat="1" ht="12.75">
      <c r="A1221" s="361"/>
      <c r="B1221" s="362"/>
      <c r="C1221" s="364"/>
      <c r="D1221" s="390"/>
      <c r="E1221" s="366"/>
      <c r="F1221" s="948"/>
      <c r="G1221" s="391"/>
      <c r="H1221" s="364"/>
      <c r="I1221" s="902"/>
      <c r="J1221" s="959" t="str">
        <f t="shared" si="24"/>
        <v/>
      </c>
    </row>
    <row r="1222" spans="1:10" s="108" customFormat="1" ht="22.5">
      <c r="A1222" s="361">
        <v>7</v>
      </c>
      <c r="B1222" s="362" t="s">
        <v>401</v>
      </c>
      <c r="C1222" s="364" t="s">
        <v>4098</v>
      </c>
      <c r="D1222" s="390" t="s">
        <v>3773</v>
      </c>
      <c r="E1222" s="366">
        <v>635.71</v>
      </c>
      <c r="F1222" s="948"/>
      <c r="G1222" s="391">
        <f t="shared" si="26"/>
        <v>0</v>
      </c>
      <c r="H1222" s="364" t="s">
        <v>927</v>
      </c>
      <c r="I1222" s="902"/>
      <c r="J1222" s="959" t="str">
        <f t="shared" si="24"/>
        <v>CHYBNÁ CENA</v>
      </c>
    </row>
    <row r="1223" spans="1:10" s="108" customFormat="1" ht="12.75">
      <c r="A1223" s="361"/>
      <c r="B1223" s="362"/>
      <c r="C1223" s="370"/>
      <c r="D1223" s="390"/>
      <c r="E1223" s="366"/>
      <c r="F1223" s="948"/>
      <c r="G1223" s="391"/>
      <c r="H1223" s="364"/>
      <c r="I1223" s="902"/>
      <c r="J1223" s="959" t="str">
        <f t="shared" si="24"/>
        <v/>
      </c>
    </row>
    <row r="1224" spans="1:10" s="108" customFormat="1" ht="22.5">
      <c r="A1224" s="361">
        <v>8</v>
      </c>
      <c r="B1224" s="362" t="s">
        <v>402</v>
      </c>
      <c r="C1224" s="364" t="s">
        <v>2227</v>
      </c>
      <c r="D1224" s="390" t="s">
        <v>3773</v>
      </c>
      <c r="E1224" s="366">
        <v>453.81</v>
      </c>
      <c r="F1224" s="948"/>
      <c r="G1224" s="391">
        <f t="shared" si="26"/>
        <v>0</v>
      </c>
      <c r="H1224" s="364" t="s">
        <v>927</v>
      </c>
      <c r="I1224" s="902"/>
      <c r="J1224" s="959" t="str">
        <f t="shared" si="24"/>
        <v>CHYBNÁ CENA</v>
      </c>
    </row>
    <row r="1225" spans="1:10" s="108" customFormat="1" ht="12.75">
      <c r="A1225" s="361"/>
      <c r="B1225" s="362"/>
      <c r="C1225" s="364"/>
      <c r="D1225" s="390"/>
      <c r="E1225" s="366"/>
      <c r="F1225" s="948"/>
      <c r="G1225" s="391"/>
      <c r="H1225" s="364"/>
      <c r="I1225" s="902"/>
      <c r="J1225" s="959" t="str">
        <f t="shared" si="24"/>
        <v/>
      </c>
    </row>
    <row r="1226" spans="1:10" s="108" customFormat="1" ht="22.5">
      <c r="A1226" s="361">
        <v>9</v>
      </c>
      <c r="B1226" s="362" t="s">
        <v>403</v>
      </c>
      <c r="C1226" s="364" t="s">
        <v>2228</v>
      </c>
      <c r="D1226" s="390" t="s">
        <v>3773</v>
      </c>
      <c r="E1226" s="366">
        <v>853.42</v>
      </c>
      <c r="F1226" s="948"/>
      <c r="G1226" s="391">
        <f t="shared" si="26"/>
        <v>0</v>
      </c>
      <c r="H1226" s="364" t="s">
        <v>927</v>
      </c>
      <c r="I1226" s="902"/>
      <c r="J1226" s="959" t="str">
        <f t="shared" si="24"/>
        <v>CHYBNÁ CENA</v>
      </c>
    </row>
    <row r="1227" spans="1:10" s="108" customFormat="1" ht="12.75">
      <c r="A1227" s="361"/>
      <c r="B1227" s="362"/>
      <c r="C1227" s="364"/>
      <c r="D1227" s="390"/>
      <c r="E1227" s="366"/>
      <c r="F1227" s="948"/>
      <c r="G1227" s="391"/>
      <c r="H1227" s="364"/>
      <c r="I1227" s="902"/>
      <c r="J1227" s="959" t="str">
        <f t="shared" si="24"/>
        <v/>
      </c>
    </row>
    <row r="1228" spans="1:10" s="108" customFormat="1" ht="22.5">
      <c r="A1228" s="361">
        <v>10</v>
      </c>
      <c r="B1228" s="362" t="s">
        <v>404</v>
      </c>
      <c r="C1228" s="364" t="s">
        <v>2229</v>
      </c>
      <c r="D1228" s="390" t="s">
        <v>3773</v>
      </c>
      <c r="E1228" s="366">
        <v>69.25</v>
      </c>
      <c r="F1228" s="948"/>
      <c r="G1228" s="391">
        <f t="shared" si="26"/>
        <v>0</v>
      </c>
      <c r="H1228" s="364" t="s">
        <v>927</v>
      </c>
      <c r="I1228" s="902"/>
      <c r="J1228" s="959" t="str">
        <f aca="true" t="shared" si="27" ref="J1228:J1291">IF((ISBLANK(D1228)),"",IF(G1228&lt;=0,"CHYBNÁ CENA",""))</f>
        <v>CHYBNÁ CENA</v>
      </c>
    </row>
    <row r="1229" spans="1:10" s="108" customFormat="1" ht="12.75">
      <c r="A1229" s="361"/>
      <c r="B1229" s="362"/>
      <c r="C1229" s="364"/>
      <c r="D1229" s="390"/>
      <c r="E1229" s="366"/>
      <c r="F1229" s="948"/>
      <c r="G1229" s="391"/>
      <c r="H1229" s="364"/>
      <c r="I1229" s="902"/>
      <c r="J1229" s="959" t="str">
        <f t="shared" si="27"/>
        <v/>
      </c>
    </row>
    <row r="1230" spans="1:10" s="108" customFormat="1" ht="22.5">
      <c r="A1230" s="361">
        <v>11</v>
      </c>
      <c r="B1230" s="362" t="s">
        <v>405</v>
      </c>
      <c r="C1230" s="364" t="s">
        <v>2230</v>
      </c>
      <c r="D1230" s="390" t="s">
        <v>3773</v>
      </c>
      <c r="E1230" s="366">
        <v>52.56</v>
      </c>
      <c r="F1230" s="948"/>
      <c r="G1230" s="391">
        <f t="shared" si="26"/>
        <v>0</v>
      </c>
      <c r="H1230" s="364" t="s">
        <v>927</v>
      </c>
      <c r="I1230" s="902"/>
      <c r="J1230" s="959" t="str">
        <f t="shared" si="27"/>
        <v>CHYBNÁ CENA</v>
      </c>
    </row>
    <row r="1231" spans="1:10" s="108" customFormat="1" ht="12.75">
      <c r="A1231" s="361"/>
      <c r="B1231" s="362"/>
      <c r="C1231" s="364"/>
      <c r="D1231" s="390"/>
      <c r="E1231" s="366"/>
      <c r="F1231" s="948"/>
      <c r="G1231" s="391"/>
      <c r="H1231" s="364"/>
      <c r="I1231" s="902"/>
      <c r="J1231" s="959" t="str">
        <f t="shared" si="27"/>
        <v/>
      </c>
    </row>
    <row r="1232" spans="1:10" s="108" customFormat="1" ht="22.5">
      <c r="A1232" s="361">
        <v>12</v>
      </c>
      <c r="B1232" s="362" t="s">
        <v>406</v>
      </c>
      <c r="C1232" s="364" t="s">
        <v>530</v>
      </c>
      <c r="D1232" s="390" t="s">
        <v>3773</v>
      </c>
      <c r="E1232" s="366">
        <v>9.73</v>
      </c>
      <c r="F1232" s="948"/>
      <c r="G1232" s="391">
        <f t="shared" si="26"/>
        <v>0</v>
      </c>
      <c r="H1232" s="364" t="s">
        <v>927</v>
      </c>
      <c r="I1232" s="902"/>
      <c r="J1232" s="959" t="str">
        <f t="shared" si="27"/>
        <v>CHYBNÁ CENA</v>
      </c>
    </row>
    <row r="1233" spans="1:10" s="108" customFormat="1" ht="12.75">
      <c r="A1233" s="361"/>
      <c r="B1233" s="362"/>
      <c r="C1233" s="364"/>
      <c r="D1233" s="390"/>
      <c r="E1233" s="366"/>
      <c r="F1233" s="948"/>
      <c r="G1233" s="391"/>
      <c r="H1233" s="364"/>
      <c r="I1233" s="902"/>
      <c r="J1233" s="959" t="str">
        <f t="shared" si="27"/>
        <v/>
      </c>
    </row>
    <row r="1234" spans="1:10" s="108" customFormat="1" ht="22.5">
      <c r="A1234" s="361">
        <v>13</v>
      </c>
      <c r="B1234" s="362" t="s">
        <v>407</v>
      </c>
      <c r="C1234" s="364" t="s">
        <v>2231</v>
      </c>
      <c r="D1234" s="390" t="s">
        <v>3773</v>
      </c>
      <c r="E1234" s="366">
        <v>153.35</v>
      </c>
      <c r="F1234" s="948"/>
      <c r="G1234" s="391">
        <f t="shared" si="26"/>
        <v>0</v>
      </c>
      <c r="H1234" s="364" t="s">
        <v>927</v>
      </c>
      <c r="I1234" s="902"/>
      <c r="J1234" s="959" t="str">
        <f t="shared" si="27"/>
        <v>CHYBNÁ CENA</v>
      </c>
    </row>
    <row r="1235" spans="1:10" s="108" customFormat="1" ht="12.75">
      <c r="A1235" s="361"/>
      <c r="B1235" s="362"/>
      <c r="C1235" s="364"/>
      <c r="D1235" s="390"/>
      <c r="E1235" s="366"/>
      <c r="F1235" s="948"/>
      <c r="G1235" s="391"/>
      <c r="H1235" s="364"/>
      <c r="I1235" s="911"/>
      <c r="J1235" s="959" t="str">
        <f t="shared" si="27"/>
        <v/>
      </c>
    </row>
    <row r="1236" spans="1:10" s="202" customFormat="1" ht="12.75">
      <c r="A1236" s="1232">
        <v>14</v>
      </c>
      <c r="B1236" s="1233" t="s">
        <v>2232</v>
      </c>
      <c r="C1236" s="1234" t="s">
        <v>2233</v>
      </c>
      <c r="D1236" s="1235" t="s">
        <v>3773</v>
      </c>
      <c r="E1236" s="1236">
        <v>759.55</v>
      </c>
      <c r="F1236" s="1237"/>
      <c r="G1236" s="1238">
        <f>E1236*F1236</f>
        <v>0</v>
      </c>
      <c r="H1236" s="1234" t="s">
        <v>2194</v>
      </c>
      <c r="I1236" s="1247"/>
      <c r="J1236" s="959" t="str">
        <f t="shared" si="27"/>
        <v>CHYBNÁ CENA</v>
      </c>
    </row>
    <row r="1237" spans="1:10" s="202" customFormat="1" ht="12.75">
      <c r="A1237" s="361"/>
      <c r="B1237" s="369" t="s">
        <v>4530</v>
      </c>
      <c r="C1237" s="370" t="s">
        <v>2234</v>
      </c>
      <c r="D1237" s="390"/>
      <c r="E1237" s="366"/>
      <c r="F1237" s="948"/>
      <c r="G1237" s="367"/>
      <c r="H1237" s="364"/>
      <c r="I1237" s="910"/>
      <c r="J1237" s="959" t="str">
        <f t="shared" si="27"/>
        <v/>
      </c>
    </row>
    <row r="1238" spans="1:10" s="202" customFormat="1" ht="12.75">
      <c r="A1238" s="361"/>
      <c r="B1238" s="362"/>
      <c r="C1238" s="370" t="s">
        <v>134</v>
      </c>
      <c r="D1238" s="390"/>
      <c r="E1238" s="366"/>
      <c r="F1238" s="948"/>
      <c r="G1238" s="367"/>
      <c r="H1238" s="364"/>
      <c r="I1238" s="910"/>
      <c r="J1238" s="959" t="str">
        <f t="shared" si="27"/>
        <v/>
      </c>
    </row>
    <row r="1239" spans="1:10" s="202" customFormat="1" ht="12.75">
      <c r="A1239" s="361"/>
      <c r="B1239" s="362"/>
      <c r="C1239" s="370" t="s">
        <v>2235</v>
      </c>
      <c r="D1239" s="390"/>
      <c r="E1239" s="366"/>
      <c r="F1239" s="948"/>
      <c r="G1239" s="367"/>
      <c r="H1239" s="364"/>
      <c r="I1239" s="910"/>
      <c r="J1239" s="959" t="str">
        <f t="shared" si="27"/>
        <v/>
      </c>
    </row>
    <row r="1240" spans="1:10" s="202" customFormat="1" ht="12.75">
      <c r="A1240" s="361"/>
      <c r="B1240" s="362"/>
      <c r="C1240" s="370" t="s">
        <v>2236</v>
      </c>
      <c r="D1240" s="390"/>
      <c r="E1240" s="366"/>
      <c r="F1240" s="948"/>
      <c r="G1240" s="367"/>
      <c r="H1240" s="364"/>
      <c r="I1240" s="910"/>
      <c r="J1240" s="959" t="str">
        <f t="shared" si="27"/>
        <v/>
      </c>
    </row>
    <row r="1241" spans="1:10" s="202" customFormat="1" ht="12.75">
      <c r="A1241" s="361"/>
      <c r="B1241" s="362"/>
      <c r="C1241" s="370" t="s">
        <v>2237</v>
      </c>
      <c r="D1241" s="390"/>
      <c r="E1241" s="366"/>
      <c r="F1241" s="948"/>
      <c r="G1241" s="367"/>
      <c r="H1241" s="364"/>
      <c r="I1241" s="910"/>
      <c r="J1241" s="959" t="str">
        <f t="shared" si="27"/>
        <v/>
      </c>
    </row>
    <row r="1242" spans="1:10" s="202" customFormat="1" ht="12.75">
      <c r="A1242" s="361"/>
      <c r="B1242" s="362"/>
      <c r="C1242" s="370" t="s">
        <v>2238</v>
      </c>
      <c r="D1242" s="390"/>
      <c r="E1242" s="366"/>
      <c r="F1242" s="948"/>
      <c r="G1242" s="367"/>
      <c r="H1242" s="364"/>
      <c r="I1242" s="910"/>
      <c r="J1242" s="959" t="str">
        <f t="shared" si="27"/>
        <v/>
      </c>
    </row>
    <row r="1243" spans="1:10" s="202" customFormat="1" ht="12.75">
      <c r="A1243" s="361"/>
      <c r="B1243" s="362"/>
      <c r="C1243" s="370" t="s">
        <v>2239</v>
      </c>
      <c r="D1243" s="390"/>
      <c r="E1243" s="366"/>
      <c r="F1243" s="948"/>
      <c r="G1243" s="367"/>
      <c r="H1243" s="364"/>
      <c r="I1243" s="910"/>
      <c r="J1243" s="959" t="str">
        <f t="shared" si="27"/>
        <v/>
      </c>
    </row>
    <row r="1244" spans="1:10" s="202" customFormat="1" ht="12.75">
      <c r="A1244" s="361"/>
      <c r="B1244" s="362"/>
      <c r="C1244" s="370" t="s">
        <v>2240</v>
      </c>
      <c r="D1244" s="390"/>
      <c r="E1244" s="366"/>
      <c r="F1244" s="948"/>
      <c r="G1244" s="367"/>
      <c r="H1244" s="364"/>
      <c r="I1244" s="910"/>
      <c r="J1244" s="959" t="str">
        <f t="shared" si="27"/>
        <v/>
      </c>
    </row>
    <row r="1245" spans="1:10" s="202" customFormat="1" ht="12.75">
      <c r="A1245" s="361"/>
      <c r="B1245" s="362"/>
      <c r="C1245" s="370" t="s">
        <v>2241</v>
      </c>
      <c r="D1245" s="390"/>
      <c r="E1245" s="366"/>
      <c r="F1245" s="948"/>
      <c r="G1245" s="367"/>
      <c r="H1245" s="364"/>
      <c r="I1245" s="910"/>
      <c r="J1245" s="959" t="str">
        <f t="shared" si="27"/>
        <v/>
      </c>
    </row>
    <row r="1246" spans="1:10" s="202" customFormat="1" ht="12.75">
      <c r="A1246" s="361"/>
      <c r="B1246" s="362"/>
      <c r="C1246" s="370" t="s">
        <v>2242</v>
      </c>
      <c r="D1246" s="390"/>
      <c r="E1246" s="366"/>
      <c r="F1246" s="948"/>
      <c r="G1246" s="367"/>
      <c r="H1246" s="364"/>
      <c r="I1246" s="910"/>
      <c r="J1246" s="959" t="str">
        <f t="shared" si="27"/>
        <v/>
      </c>
    </row>
    <row r="1247" spans="1:10" s="202" customFormat="1" ht="12.75">
      <c r="A1247" s="361"/>
      <c r="B1247" s="362"/>
      <c r="C1247" s="370" t="s">
        <v>2243</v>
      </c>
      <c r="D1247" s="390"/>
      <c r="E1247" s="366"/>
      <c r="F1247" s="948"/>
      <c r="G1247" s="367"/>
      <c r="H1247" s="364"/>
      <c r="I1247" s="910"/>
      <c r="J1247" s="959" t="str">
        <f t="shared" si="27"/>
        <v/>
      </c>
    </row>
    <row r="1248" spans="1:10" s="202" customFormat="1" ht="12.75">
      <c r="A1248" s="361"/>
      <c r="B1248" s="362"/>
      <c r="C1248" s="370" t="s">
        <v>2244</v>
      </c>
      <c r="D1248" s="390"/>
      <c r="E1248" s="366"/>
      <c r="F1248" s="948"/>
      <c r="G1248" s="367"/>
      <c r="H1248" s="364"/>
      <c r="I1248" s="910"/>
      <c r="J1248" s="959" t="str">
        <f t="shared" si="27"/>
        <v/>
      </c>
    </row>
    <row r="1249" spans="1:10" s="202" customFormat="1" ht="12.75">
      <c r="A1249" s="361"/>
      <c r="B1249" s="362"/>
      <c r="C1249" s="370" t="s">
        <v>2245</v>
      </c>
      <c r="D1249" s="390"/>
      <c r="E1249" s="366"/>
      <c r="F1249" s="948"/>
      <c r="G1249" s="367"/>
      <c r="H1249" s="364"/>
      <c r="I1249" s="910"/>
      <c r="J1249" s="959" t="str">
        <f t="shared" si="27"/>
        <v/>
      </c>
    </row>
    <row r="1250" spans="1:10" s="202" customFormat="1" ht="12.75">
      <c r="A1250" s="361"/>
      <c r="B1250" s="362"/>
      <c r="C1250" s="370" t="s">
        <v>2246</v>
      </c>
      <c r="D1250" s="390"/>
      <c r="E1250" s="366"/>
      <c r="F1250" s="948"/>
      <c r="G1250" s="367"/>
      <c r="H1250" s="364"/>
      <c r="I1250" s="910"/>
      <c r="J1250" s="959" t="str">
        <f t="shared" si="27"/>
        <v/>
      </c>
    </row>
    <row r="1251" spans="1:10" s="202" customFormat="1" ht="12.75">
      <c r="A1251" s="361"/>
      <c r="B1251" s="362"/>
      <c r="C1251" s="370" t="s">
        <v>2247</v>
      </c>
      <c r="D1251" s="390"/>
      <c r="E1251" s="366"/>
      <c r="F1251" s="948"/>
      <c r="G1251" s="367"/>
      <c r="H1251" s="364"/>
      <c r="I1251" s="910"/>
      <c r="J1251" s="959" t="str">
        <f t="shared" si="27"/>
        <v/>
      </c>
    </row>
    <row r="1252" spans="1:10" s="202" customFormat="1" ht="12.75">
      <c r="A1252" s="361"/>
      <c r="B1252" s="362"/>
      <c r="C1252" s="370" t="s">
        <v>2248</v>
      </c>
      <c r="D1252" s="390"/>
      <c r="E1252" s="366"/>
      <c r="F1252" s="948"/>
      <c r="G1252" s="367"/>
      <c r="H1252" s="364"/>
      <c r="I1252" s="910"/>
      <c r="J1252" s="959" t="str">
        <f t="shared" si="27"/>
        <v/>
      </c>
    </row>
    <row r="1253" spans="1:10" s="202" customFormat="1" ht="12.75">
      <c r="A1253" s="361"/>
      <c r="B1253" s="362"/>
      <c r="C1253" s="370" t="s">
        <v>2249</v>
      </c>
      <c r="D1253" s="390"/>
      <c r="E1253" s="366"/>
      <c r="F1253" s="948"/>
      <c r="G1253" s="367"/>
      <c r="H1253" s="364"/>
      <c r="I1253" s="910"/>
      <c r="J1253" s="959" t="str">
        <f t="shared" si="27"/>
        <v/>
      </c>
    </row>
    <row r="1254" spans="1:10" s="202" customFormat="1" ht="12.75">
      <c r="A1254" s="1232">
        <v>15</v>
      </c>
      <c r="B1254" s="1233" t="s">
        <v>598</v>
      </c>
      <c r="C1254" s="1234" t="s">
        <v>3936</v>
      </c>
      <c r="D1254" s="1235" t="s">
        <v>1570</v>
      </c>
      <c r="E1254" s="1236">
        <v>1</v>
      </c>
      <c r="F1254" s="1237"/>
      <c r="G1254" s="1244">
        <f>E1254*F1254</f>
        <v>0</v>
      </c>
      <c r="H1254" s="1234" t="s">
        <v>2194</v>
      </c>
      <c r="I1254" s="1256"/>
      <c r="J1254" s="959" t="str">
        <f t="shared" si="27"/>
        <v>CHYBNÁ CENA</v>
      </c>
    </row>
    <row r="1255" spans="1:10" s="202" customFormat="1" ht="12.75">
      <c r="A1255" s="361"/>
      <c r="B1255" s="362"/>
      <c r="C1255" s="364"/>
      <c r="D1255" s="390"/>
      <c r="E1255" s="366"/>
      <c r="F1255" s="948"/>
      <c r="G1255" s="391"/>
      <c r="H1255" s="364"/>
      <c r="I1255" s="910"/>
      <c r="J1255" s="959" t="str">
        <f t="shared" si="27"/>
        <v/>
      </c>
    </row>
    <row r="1256" spans="1:10" s="202" customFormat="1" ht="12.75">
      <c r="A1256" s="1232">
        <v>16</v>
      </c>
      <c r="B1256" s="1233" t="s">
        <v>599</v>
      </c>
      <c r="C1256" s="1234" t="s">
        <v>3935</v>
      </c>
      <c r="D1256" s="1235" t="s">
        <v>1570</v>
      </c>
      <c r="E1256" s="1236">
        <v>7</v>
      </c>
      <c r="F1256" s="1237"/>
      <c r="G1256" s="1244">
        <f>E1256*F1256</f>
        <v>0</v>
      </c>
      <c r="H1256" s="1234" t="s">
        <v>2194</v>
      </c>
      <c r="I1256" s="1247"/>
      <c r="J1256" s="959" t="str">
        <f t="shared" si="27"/>
        <v>CHYBNÁ CENA</v>
      </c>
    </row>
    <row r="1257" spans="1:10" s="202" customFormat="1" ht="12.75">
      <c r="A1257" s="361"/>
      <c r="B1257" s="362"/>
      <c r="C1257" s="364"/>
      <c r="D1257" s="390"/>
      <c r="E1257" s="366"/>
      <c r="F1257" s="948"/>
      <c r="G1257" s="391"/>
      <c r="H1257" s="364"/>
      <c r="I1257" s="910"/>
      <c r="J1257" s="959" t="str">
        <f t="shared" si="27"/>
        <v/>
      </c>
    </row>
    <row r="1258" spans="1:10" s="108" customFormat="1" ht="12.75">
      <c r="A1258" s="361">
        <f>A1256+1</f>
        <v>17</v>
      </c>
      <c r="B1258" s="362" t="s">
        <v>600</v>
      </c>
      <c r="C1258" s="364" t="s">
        <v>2250</v>
      </c>
      <c r="D1258" s="390" t="s">
        <v>1570</v>
      </c>
      <c r="E1258" s="366">
        <v>4</v>
      </c>
      <c r="F1258" s="948"/>
      <c r="G1258" s="391">
        <f>E1258*F1258</f>
        <v>0</v>
      </c>
      <c r="H1258" s="364" t="s">
        <v>2194</v>
      </c>
      <c r="I1258" s="902"/>
      <c r="J1258" s="959" t="str">
        <f t="shared" si="27"/>
        <v>CHYBNÁ CENA</v>
      </c>
    </row>
    <row r="1259" spans="1:10" s="108" customFormat="1" ht="12.75">
      <c r="A1259" s="361"/>
      <c r="B1259" s="362"/>
      <c r="C1259" s="364"/>
      <c r="D1259" s="390"/>
      <c r="E1259" s="366"/>
      <c r="F1259" s="948"/>
      <c r="G1259" s="391"/>
      <c r="H1259" s="364"/>
      <c r="I1259" s="902"/>
      <c r="J1259" s="959" t="str">
        <f t="shared" si="27"/>
        <v/>
      </c>
    </row>
    <row r="1260" spans="1:10" s="108" customFormat="1" ht="12.75">
      <c r="A1260" s="361">
        <v>18</v>
      </c>
      <c r="B1260" s="362" t="s">
        <v>601</v>
      </c>
      <c r="C1260" s="364" t="s">
        <v>2251</v>
      </c>
      <c r="D1260" s="390" t="s">
        <v>1570</v>
      </c>
      <c r="E1260" s="366">
        <v>1</v>
      </c>
      <c r="F1260" s="948"/>
      <c r="G1260" s="391">
        <f>E1260*F1260</f>
        <v>0</v>
      </c>
      <c r="H1260" s="364" t="s">
        <v>2194</v>
      </c>
      <c r="I1260" s="902"/>
      <c r="J1260" s="959" t="str">
        <f t="shared" si="27"/>
        <v>CHYBNÁ CENA</v>
      </c>
    </row>
    <row r="1261" spans="1:10" s="108" customFormat="1" ht="12.75">
      <c r="A1261" s="361"/>
      <c r="B1261" s="362"/>
      <c r="C1261" s="364"/>
      <c r="D1261" s="390"/>
      <c r="E1261" s="366"/>
      <c r="F1261" s="948"/>
      <c r="G1261" s="391"/>
      <c r="H1261" s="364"/>
      <c r="I1261" s="902"/>
      <c r="J1261" s="959" t="str">
        <f t="shared" si="27"/>
        <v/>
      </c>
    </row>
    <row r="1262" spans="1:10" s="108" customFormat="1" ht="12.75">
      <c r="A1262" s="361">
        <v>19</v>
      </c>
      <c r="B1262" s="362" t="s">
        <v>602</v>
      </c>
      <c r="C1262" s="364" t="s">
        <v>4345</v>
      </c>
      <c r="D1262" s="390" t="s">
        <v>1570</v>
      </c>
      <c r="E1262" s="366">
        <v>1</v>
      </c>
      <c r="F1262" s="948"/>
      <c r="G1262" s="391">
        <f>E1262*F1262</f>
        <v>0</v>
      </c>
      <c r="H1262" s="364" t="s">
        <v>2194</v>
      </c>
      <c r="I1262" s="902"/>
      <c r="J1262" s="959" t="str">
        <f t="shared" si="27"/>
        <v>CHYBNÁ CENA</v>
      </c>
    </row>
    <row r="1263" spans="1:10" s="108" customFormat="1" ht="12.75">
      <c r="A1263" s="361"/>
      <c r="B1263" s="362"/>
      <c r="C1263" s="364"/>
      <c r="D1263" s="390"/>
      <c r="E1263" s="366"/>
      <c r="F1263" s="948"/>
      <c r="G1263" s="391"/>
      <c r="H1263" s="364"/>
      <c r="I1263" s="902"/>
      <c r="J1263" s="959" t="str">
        <f t="shared" si="27"/>
        <v/>
      </c>
    </row>
    <row r="1264" spans="1:10" s="108" customFormat="1" ht="12.75">
      <c r="A1264" s="361">
        <v>20</v>
      </c>
      <c r="B1264" s="362" t="s">
        <v>603</v>
      </c>
      <c r="C1264" s="364" t="s">
        <v>4346</v>
      </c>
      <c r="D1264" s="390" t="s">
        <v>1570</v>
      </c>
      <c r="E1264" s="366">
        <v>1</v>
      </c>
      <c r="F1264" s="948"/>
      <c r="G1264" s="391">
        <f>E1264*F1264</f>
        <v>0</v>
      </c>
      <c r="H1264" s="364" t="s">
        <v>2194</v>
      </c>
      <c r="I1264" s="902"/>
      <c r="J1264" s="959" t="str">
        <f t="shared" si="27"/>
        <v>CHYBNÁ CENA</v>
      </c>
    </row>
    <row r="1265" spans="1:10" s="108" customFormat="1" ht="12.75">
      <c r="A1265" s="361"/>
      <c r="B1265" s="362"/>
      <c r="C1265" s="364"/>
      <c r="D1265" s="390"/>
      <c r="E1265" s="366"/>
      <c r="F1265" s="948"/>
      <c r="G1265" s="391"/>
      <c r="H1265" s="364"/>
      <c r="I1265" s="902"/>
      <c r="J1265" s="959" t="str">
        <f t="shared" si="27"/>
        <v/>
      </c>
    </row>
    <row r="1266" spans="1:10" s="108" customFormat="1" ht="12.75">
      <c r="A1266" s="361">
        <v>21</v>
      </c>
      <c r="B1266" s="362" t="s">
        <v>604</v>
      </c>
      <c r="C1266" s="364" t="s">
        <v>4347</v>
      </c>
      <c r="D1266" s="390" t="s">
        <v>1570</v>
      </c>
      <c r="E1266" s="366">
        <v>2</v>
      </c>
      <c r="F1266" s="948"/>
      <c r="G1266" s="391">
        <f>E1266*F1266</f>
        <v>0</v>
      </c>
      <c r="H1266" s="364" t="s">
        <v>2194</v>
      </c>
      <c r="I1266" s="902"/>
      <c r="J1266" s="959" t="str">
        <f t="shared" si="27"/>
        <v>CHYBNÁ CENA</v>
      </c>
    </row>
    <row r="1267" spans="1:10" s="108" customFormat="1" ht="12.75">
      <c r="A1267" s="361"/>
      <c r="B1267" s="362"/>
      <c r="C1267" s="364"/>
      <c r="D1267" s="390"/>
      <c r="E1267" s="366"/>
      <c r="F1267" s="948"/>
      <c r="G1267" s="391"/>
      <c r="H1267" s="364"/>
      <c r="I1267" s="902"/>
      <c r="J1267" s="959" t="str">
        <f t="shared" si="27"/>
        <v/>
      </c>
    </row>
    <row r="1268" spans="1:10" s="108" customFormat="1" ht="12.75">
      <c r="A1268" s="361">
        <v>22</v>
      </c>
      <c r="B1268" s="362" t="s">
        <v>605</v>
      </c>
      <c r="C1268" s="364" t="s">
        <v>4348</v>
      </c>
      <c r="D1268" s="390" t="s">
        <v>1570</v>
      </c>
      <c r="E1268" s="366">
        <v>1</v>
      </c>
      <c r="F1268" s="948"/>
      <c r="G1268" s="391">
        <f>E1268*F1268</f>
        <v>0</v>
      </c>
      <c r="H1268" s="364" t="s">
        <v>2194</v>
      </c>
      <c r="I1268" s="902"/>
      <c r="J1268" s="959" t="str">
        <f t="shared" si="27"/>
        <v>CHYBNÁ CENA</v>
      </c>
    </row>
    <row r="1269" spans="1:10" s="108" customFormat="1" ht="12.75">
      <c r="A1269" s="361"/>
      <c r="B1269" s="362"/>
      <c r="C1269" s="364"/>
      <c r="D1269" s="390"/>
      <c r="E1269" s="366"/>
      <c r="F1269" s="948"/>
      <c r="G1269" s="391"/>
      <c r="H1269" s="364"/>
      <c r="I1269" s="902"/>
      <c r="J1269" s="959" t="str">
        <f t="shared" si="27"/>
        <v/>
      </c>
    </row>
    <row r="1270" spans="1:10" s="108" customFormat="1" ht="12.75">
      <c r="A1270" s="361">
        <v>23</v>
      </c>
      <c r="B1270" s="362" t="s">
        <v>606</v>
      </c>
      <c r="C1270" s="364" t="s">
        <v>4349</v>
      </c>
      <c r="D1270" s="390" t="s">
        <v>1570</v>
      </c>
      <c r="E1270" s="366">
        <v>1</v>
      </c>
      <c r="F1270" s="948"/>
      <c r="G1270" s="391">
        <f>E1270*F1270</f>
        <v>0</v>
      </c>
      <c r="H1270" s="364" t="s">
        <v>2194</v>
      </c>
      <c r="I1270" s="902"/>
      <c r="J1270" s="959" t="str">
        <f t="shared" si="27"/>
        <v>CHYBNÁ CENA</v>
      </c>
    </row>
    <row r="1271" spans="1:10" s="108" customFormat="1" ht="12.75">
      <c r="A1271" s="361"/>
      <c r="B1271" s="362"/>
      <c r="C1271" s="364"/>
      <c r="D1271" s="390"/>
      <c r="E1271" s="366"/>
      <c r="F1271" s="948"/>
      <c r="G1271" s="391"/>
      <c r="H1271" s="364"/>
      <c r="I1271" s="902"/>
      <c r="J1271" s="959" t="str">
        <f t="shared" si="27"/>
        <v/>
      </c>
    </row>
    <row r="1272" spans="1:10" s="108" customFormat="1" ht="12.75">
      <c r="A1272" s="361">
        <v>24</v>
      </c>
      <c r="B1272" s="362" t="s">
        <v>607</v>
      </c>
      <c r="C1272" s="364" t="s">
        <v>4350</v>
      </c>
      <c r="D1272" s="390" t="s">
        <v>1570</v>
      </c>
      <c r="E1272" s="366">
        <v>2</v>
      </c>
      <c r="F1272" s="948"/>
      <c r="G1272" s="391">
        <f>E1272*F1272</f>
        <v>0</v>
      </c>
      <c r="H1272" s="364" t="s">
        <v>2194</v>
      </c>
      <c r="I1272" s="902"/>
      <c r="J1272" s="959" t="str">
        <f t="shared" si="27"/>
        <v>CHYBNÁ CENA</v>
      </c>
    </row>
    <row r="1273" spans="1:10" s="108" customFormat="1" ht="12.75">
      <c r="A1273" s="361"/>
      <c r="B1273" s="362"/>
      <c r="C1273" s="364"/>
      <c r="D1273" s="390"/>
      <c r="E1273" s="366"/>
      <c r="F1273" s="948"/>
      <c r="G1273" s="391"/>
      <c r="H1273" s="364"/>
      <c r="I1273" s="902"/>
      <c r="J1273" s="959" t="str">
        <f t="shared" si="27"/>
        <v/>
      </c>
    </row>
    <row r="1274" spans="1:10" s="108" customFormat="1" ht="12.75">
      <c r="A1274" s="361">
        <v>25</v>
      </c>
      <c r="B1274" s="362" t="s">
        <v>608</v>
      </c>
      <c r="C1274" s="364" t="s">
        <v>4351</v>
      </c>
      <c r="D1274" s="390" t="s">
        <v>1570</v>
      </c>
      <c r="E1274" s="366">
        <v>1</v>
      </c>
      <c r="F1274" s="948"/>
      <c r="G1274" s="391">
        <f>E1274*F1274</f>
        <v>0</v>
      </c>
      <c r="H1274" s="364" t="s">
        <v>2194</v>
      </c>
      <c r="I1274" s="902"/>
      <c r="J1274" s="959" t="str">
        <f t="shared" si="27"/>
        <v>CHYBNÁ CENA</v>
      </c>
    </row>
    <row r="1275" spans="1:10" s="108" customFormat="1" ht="12.75">
      <c r="A1275" s="361"/>
      <c r="B1275" s="362"/>
      <c r="C1275" s="364"/>
      <c r="D1275" s="390"/>
      <c r="E1275" s="366"/>
      <c r="F1275" s="948"/>
      <c r="G1275" s="391"/>
      <c r="H1275" s="364"/>
      <c r="I1275" s="902"/>
      <c r="J1275" s="959" t="str">
        <f t="shared" si="27"/>
        <v/>
      </c>
    </row>
    <row r="1276" spans="1:10" s="108" customFormat="1" ht="12.75">
      <c r="A1276" s="361">
        <v>26</v>
      </c>
      <c r="B1276" s="362" t="s">
        <v>609</v>
      </c>
      <c r="C1276" s="364" t="s">
        <v>4352</v>
      </c>
      <c r="D1276" s="390" t="s">
        <v>1570</v>
      </c>
      <c r="E1276" s="366">
        <v>2</v>
      </c>
      <c r="F1276" s="948"/>
      <c r="G1276" s="391">
        <f>E1276*F1276</f>
        <v>0</v>
      </c>
      <c r="H1276" s="364" t="s">
        <v>2194</v>
      </c>
      <c r="I1276" s="902"/>
      <c r="J1276" s="959" t="str">
        <f t="shared" si="27"/>
        <v>CHYBNÁ CENA</v>
      </c>
    </row>
    <row r="1277" spans="1:10" s="108" customFormat="1" ht="12.75">
      <c r="A1277" s="361"/>
      <c r="B1277" s="362"/>
      <c r="C1277" s="364"/>
      <c r="D1277" s="390"/>
      <c r="E1277" s="366"/>
      <c r="F1277" s="948"/>
      <c r="G1277" s="391"/>
      <c r="H1277" s="364"/>
      <c r="I1277" s="902"/>
      <c r="J1277" s="959" t="str">
        <f t="shared" si="27"/>
        <v/>
      </c>
    </row>
    <row r="1278" spans="1:10" s="108" customFormat="1" ht="12.75">
      <c r="A1278" s="361">
        <v>27</v>
      </c>
      <c r="B1278" s="362" t="s">
        <v>610</v>
      </c>
      <c r="C1278" s="364" t="s">
        <v>4353</v>
      </c>
      <c r="D1278" s="390" t="s">
        <v>1570</v>
      </c>
      <c r="E1278" s="366">
        <v>1</v>
      </c>
      <c r="F1278" s="948"/>
      <c r="G1278" s="391">
        <f>E1278*F1278</f>
        <v>0</v>
      </c>
      <c r="H1278" s="364" t="s">
        <v>2194</v>
      </c>
      <c r="I1278" s="902"/>
      <c r="J1278" s="959" t="str">
        <f t="shared" si="27"/>
        <v>CHYBNÁ CENA</v>
      </c>
    </row>
    <row r="1279" spans="1:10" s="108" customFormat="1" ht="12.75">
      <c r="A1279" s="361"/>
      <c r="B1279" s="362"/>
      <c r="C1279" s="364"/>
      <c r="D1279" s="390"/>
      <c r="E1279" s="366"/>
      <c r="F1279" s="948"/>
      <c r="G1279" s="391"/>
      <c r="H1279" s="364"/>
      <c r="I1279" s="902"/>
      <c r="J1279" s="959" t="str">
        <f t="shared" si="27"/>
        <v/>
      </c>
    </row>
    <row r="1280" spans="1:10" s="108" customFormat="1" ht="12.75">
      <c r="A1280" s="361">
        <v>28</v>
      </c>
      <c r="B1280" s="362" t="s">
        <v>611</v>
      </c>
      <c r="C1280" s="364" t="s">
        <v>4354</v>
      </c>
      <c r="D1280" s="390" t="s">
        <v>1570</v>
      </c>
      <c r="E1280" s="366">
        <v>1</v>
      </c>
      <c r="F1280" s="948"/>
      <c r="G1280" s="391">
        <f>E1280*F1280</f>
        <v>0</v>
      </c>
      <c r="H1280" s="364" t="s">
        <v>2194</v>
      </c>
      <c r="I1280" s="902"/>
      <c r="J1280" s="959" t="str">
        <f t="shared" si="27"/>
        <v>CHYBNÁ CENA</v>
      </c>
    </row>
    <row r="1281" spans="1:10" s="108" customFormat="1" ht="12.75">
      <c r="A1281" s="361"/>
      <c r="B1281" s="362"/>
      <c r="C1281" s="364"/>
      <c r="D1281" s="390"/>
      <c r="E1281" s="366"/>
      <c r="F1281" s="948"/>
      <c r="G1281" s="391"/>
      <c r="H1281" s="364"/>
      <c r="I1281" s="902"/>
      <c r="J1281" s="959" t="str">
        <f t="shared" si="27"/>
        <v/>
      </c>
    </row>
    <row r="1282" spans="1:10" s="108" customFormat="1" ht="12.75">
      <c r="A1282" s="361">
        <v>29</v>
      </c>
      <c r="B1282" s="362" t="s">
        <v>612</v>
      </c>
      <c r="C1282" s="364" t="s">
        <v>4355</v>
      </c>
      <c r="D1282" s="390" t="s">
        <v>1570</v>
      </c>
      <c r="E1282" s="366">
        <v>1</v>
      </c>
      <c r="F1282" s="948"/>
      <c r="G1282" s="391">
        <f>E1282*F1282</f>
        <v>0</v>
      </c>
      <c r="H1282" s="364" t="s">
        <v>2194</v>
      </c>
      <c r="I1282" s="902"/>
      <c r="J1282" s="959" t="str">
        <f t="shared" si="27"/>
        <v>CHYBNÁ CENA</v>
      </c>
    </row>
    <row r="1283" spans="1:10" s="108" customFormat="1" ht="12.75">
      <c r="A1283" s="361"/>
      <c r="B1283" s="362"/>
      <c r="C1283" s="364"/>
      <c r="D1283" s="390"/>
      <c r="E1283" s="366"/>
      <c r="F1283" s="948"/>
      <c r="G1283" s="391"/>
      <c r="H1283" s="364"/>
      <c r="I1283" s="902"/>
      <c r="J1283" s="959" t="str">
        <f t="shared" si="27"/>
        <v/>
      </c>
    </row>
    <row r="1284" spans="1:10" s="108" customFormat="1" ht="12.75">
      <c r="A1284" s="361">
        <v>30</v>
      </c>
      <c r="B1284" s="362" t="s">
        <v>613</v>
      </c>
      <c r="C1284" s="364" t="s">
        <v>4356</v>
      </c>
      <c r="D1284" s="390" t="s">
        <v>1570</v>
      </c>
      <c r="E1284" s="366">
        <v>1</v>
      </c>
      <c r="F1284" s="948"/>
      <c r="G1284" s="391">
        <f>E1284*F1284</f>
        <v>0</v>
      </c>
      <c r="H1284" s="364" t="s">
        <v>2194</v>
      </c>
      <c r="I1284" s="902"/>
      <c r="J1284" s="959" t="str">
        <f t="shared" si="27"/>
        <v>CHYBNÁ CENA</v>
      </c>
    </row>
    <row r="1285" spans="1:10" s="108" customFormat="1" ht="12.75">
      <c r="A1285" s="361"/>
      <c r="B1285" s="362"/>
      <c r="C1285" s="364"/>
      <c r="D1285" s="390"/>
      <c r="E1285" s="366"/>
      <c r="F1285" s="948"/>
      <c r="G1285" s="391"/>
      <c r="H1285" s="364"/>
      <c r="I1285" s="902"/>
      <c r="J1285" s="959" t="str">
        <f t="shared" si="27"/>
        <v/>
      </c>
    </row>
    <row r="1286" spans="1:10" s="108" customFormat="1" ht="12.75">
      <c r="A1286" s="361">
        <v>31</v>
      </c>
      <c r="B1286" s="362" t="s">
        <v>614</v>
      </c>
      <c r="C1286" s="364" t="s">
        <v>3932</v>
      </c>
      <c r="D1286" s="390" t="s">
        <v>1570</v>
      </c>
      <c r="E1286" s="366">
        <v>1</v>
      </c>
      <c r="F1286" s="948"/>
      <c r="G1286" s="391">
        <f>E1286*F1286</f>
        <v>0</v>
      </c>
      <c r="H1286" s="364" t="s">
        <v>2194</v>
      </c>
      <c r="I1286" s="902"/>
      <c r="J1286" s="959" t="str">
        <f t="shared" si="27"/>
        <v>CHYBNÁ CENA</v>
      </c>
    </row>
    <row r="1287" spans="1:10" s="108" customFormat="1" ht="12.75">
      <c r="A1287" s="361"/>
      <c r="B1287" s="362"/>
      <c r="C1287" s="364"/>
      <c r="D1287" s="390"/>
      <c r="E1287" s="366"/>
      <c r="F1287" s="948"/>
      <c r="G1287" s="391"/>
      <c r="H1287" s="364"/>
      <c r="I1287" s="902"/>
      <c r="J1287" s="959" t="str">
        <f t="shared" si="27"/>
        <v/>
      </c>
    </row>
    <row r="1288" spans="1:10" s="108" customFormat="1" ht="12.75">
      <c r="A1288" s="361">
        <v>32</v>
      </c>
      <c r="B1288" s="362" t="s">
        <v>615</v>
      </c>
      <c r="C1288" s="364" t="s">
        <v>4357</v>
      </c>
      <c r="D1288" s="390" t="s">
        <v>1570</v>
      </c>
      <c r="E1288" s="366">
        <v>1</v>
      </c>
      <c r="F1288" s="948"/>
      <c r="G1288" s="391">
        <f>E1288*F1288</f>
        <v>0</v>
      </c>
      <c r="H1288" s="364" t="s">
        <v>2194</v>
      </c>
      <c r="I1288" s="902"/>
      <c r="J1288" s="959" t="str">
        <f t="shared" si="27"/>
        <v>CHYBNÁ CENA</v>
      </c>
    </row>
    <row r="1289" spans="1:10" s="108" customFormat="1" ht="12.75">
      <c r="A1289" s="361"/>
      <c r="B1289" s="362"/>
      <c r="C1289" s="364"/>
      <c r="D1289" s="390"/>
      <c r="E1289" s="366"/>
      <c r="F1289" s="948"/>
      <c r="G1289" s="391"/>
      <c r="H1289" s="364"/>
      <c r="I1289" s="902"/>
      <c r="J1289" s="959" t="str">
        <f t="shared" si="27"/>
        <v/>
      </c>
    </row>
    <row r="1290" spans="1:10" s="108" customFormat="1" ht="12.75">
      <c r="A1290" s="361">
        <v>33</v>
      </c>
      <c r="B1290" s="362" t="s">
        <v>616</v>
      </c>
      <c r="C1290" s="364" t="s">
        <v>4358</v>
      </c>
      <c r="D1290" s="390" t="s">
        <v>1570</v>
      </c>
      <c r="E1290" s="366">
        <v>1</v>
      </c>
      <c r="F1290" s="948"/>
      <c r="G1290" s="391">
        <f>E1290*F1290</f>
        <v>0</v>
      </c>
      <c r="H1290" s="364" t="s">
        <v>2194</v>
      </c>
      <c r="I1290" s="902"/>
      <c r="J1290" s="959" t="str">
        <f t="shared" si="27"/>
        <v>CHYBNÁ CENA</v>
      </c>
    </row>
    <row r="1291" spans="1:10" s="108" customFormat="1" ht="12.75">
      <c r="A1291" s="361"/>
      <c r="B1291" s="362"/>
      <c r="C1291" s="364"/>
      <c r="D1291" s="390"/>
      <c r="E1291" s="366"/>
      <c r="F1291" s="948"/>
      <c r="G1291" s="391"/>
      <c r="H1291" s="364"/>
      <c r="I1291" s="902"/>
      <c r="J1291" s="959" t="str">
        <f t="shared" si="27"/>
        <v/>
      </c>
    </row>
    <row r="1292" spans="1:10" s="108" customFormat="1" ht="12.75">
      <c r="A1292" s="361">
        <v>34</v>
      </c>
      <c r="B1292" s="362" t="s">
        <v>617</v>
      </c>
      <c r="C1292" s="364" t="s">
        <v>4359</v>
      </c>
      <c r="D1292" s="390" t="s">
        <v>1570</v>
      </c>
      <c r="E1292" s="366">
        <v>2</v>
      </c>
      <c r="F1292" s="948"/>
      <c r="G1292" s="391">
        <f>E1292*F1292</f>
        <v>0</v>
      </c>
      <c r="H1292" s="364" t="s">
        <v>2194</v>
      </c>
      <c r="I1292" s="902"/>
      <c r="J1292" s="959" t="str">
        <f aca="true" t="shared" si="28" ref="J1292:J1357">IF((ISBLANK(D1292)),"",IF(G1292&lt;=0,"CHYBNÁ CENA",""))</f>
        <v>CHYBNÁ CENA</v>
      </c>
    </row>
    <row r="1293" spans="1:10" s="108" customFormat="1" ht="12.75">
      <c r="A1293" s="361"/>
      <c r="B1293" s="362"/>
      <c r="C1293" s="364"/>
      <c r="D1293" s="390"/>
      <c r="E1293" s="366"/>
      <c r="F1293" s="948"/>
      <c r="G1293" s="391"/>
      <c r="H1293" s="364"/>
      <c r="I1293" s="902"/>
      <c r="J1293" s="959" t="str">
        <f t="shared" si="28"/>
        <v/>
      </c>
    </row>
    <row r="1294" spans="1:10" s="108" customFormat="1" ht="12.75">
      <c r="A1294" s="361">
        <v>35</v>
      </c>
      <c r="B1294" s="362" t="s">
        <v>618</v>
      </c>
      <c r="C1294" s="364" t="s">
        <v>4360</v>
      </c>
      <c r="D1294" s="390" t="s">
        <v>1570</v>
      </c>
      <c r="E1294" s="366">
        <v>1</v>
      </c>
      <c r="F1294" s="948"/>
      <c r="G1294" s="391">
        <f>E1294*F1294</f>
        <v>0</v>
      </c>
      <c r="H1294" s="364" t="s">
        <v>2194</v>
      </c>
      <c r="I1294" s="902"/>
      <c r="J1294" s="959" t="str">
        <f t="shared" si="28"/>
        <v>CHYBNÁ CENA</v>
      </c>
    </row>
    <row r="1295" spans="1:10" s="108" customFormat="1" ht="12.75">
      <c r="A1295" s="361"/>
      <c r="B1295" s="362"/>
      <c r="C1295" s="364"/>
      <c r="D1295" s="390"/>
      <c r="E1295" s="366"/>
      <c r="F1295" s="948"/>
      <c r="G1295" s="391"/>
      <c r="H1295" s="364"/>
      <c r="I1295" s="902"/>
      <c r="J1295" s="959" t="str">
        <f t="shared" si="28"/>
        <v/>
      </c>
    </row>
    <row r="1296" spans="1:10" s="108" customFormat="1" ht="12.75">
      <c r="A1296" s="361">
        <v>36</v>
      </c>
      <c r="B1296" s="362" t="s">
        <v>619</v>
      </c>
      <c r="C1296" s="364" t="s">
        <v>4361</v>
      </c>
      <c r="D1296" s="390" t="s">
        <v>1570</v>
      </c>
      <c r="E1296" s="366">
        <v>1</v>
      </c>
      <c r="F1296" s="948"/>
      <c r="G1296" s="391">
        <f>E1296*F1296</f>
        <v>0</v>
      </c>
      <c r="H1296" s="364" t="s">
        <v>2194</v>
      </c>
      <c r="I1296" s="902"/>
      <c r="J1296" s="959" t="str">
        <f t="shared" si="28"/>
        <v>CHYBNÁ CENA</v>
      </c>
    </row>
    <row r="1297" spans="1:10" s="108" customFormat="1" ht="12.75">
      <c r="A1297" s="361"/>
      <c r="B1297" s="362"/>
      <c r="C1297" s="364"/>
      <c r="D1297" s="390"/>
      <c r="E1297" s="366"/>
      <c r="F1297" s="948"/>
      <c r="G1297" s="391"/>
      <c r="H1297" s="364"/>
      <c r="I1297" s="902"/>
      <c r="J1297" s="959" t="str">
        <f t="shared" si="28"/>
        <v/>
      </c>
    </row>
    <row r="1298" spans="1:10" s="108" customFormat="1" ht="12.75">
      <c r="A1298" s="361">
        <v>37</v>
      </c>
      <c r="B1298" s="362" t="s">
        <v>620</v>
      </c>
      <c r="C1298" s="364" t="s">
        <v>4362</v>
      </c>
      <c r="D1298" s="390" t="s">
        <v>1570</v>
      </c>
      <c r="E1298" s="366">
        <v>1</v>
      </c>
      <c r="F1298" s="948"/>
      <c r="G1298" s="391">
        <f>E1298*F1298</f>
        <v>0</v>
      </c>
      <c r="H1298" s="364" t="s">
        <v>2194</v>
      </c>
      <c r="I1298" s="902"/>
      <c r="J1298" s="959" t="str">
        <f t="shared" si="28"/>
        <v>CHYBNÁ CENA</v>
      </c>
    </row>
    <row r="1299" spans="1:10" s="108" customFormat="1" ht="12.75">
      <c r="A1299" s="361"/>
      <c r="B1299" s="362"/>
      <c r="C1299" s="364"/>
      <c r="D1299" s="390"/>
      <c r="E1299" s="366"/>
      <c r="F1299" s="948"/>
      <c r="G1299" s="391"/>
      <c r="H1299" s="364"/>
      <c r="I1299" s="902"/>
      <c r="J1299" s="959" t="str">
        <f t="shared" si="28"/>
        <v/>
      </c>
    </row>
    <row r="1300" spans="1:10" s="108" customFormat="1" ht="12.75">
      <c r="A1300" s="361">
        <v>38</v>
      </c>
      <c r="B1300" s="362" t="s">
        <v>621</v>
      </c>
      <c r="C1300" s="364" t="s">
        <v>4363</v>
      </c>
      <c r="D1300" s="390" t="s">
        <v>1570</v>
      </c>
      <c r="E1300" s="366">
        <v>3</v>
      </c>
      <c r="F1300" s="948"/>
      <c r="G1300" s="391">
        <f>E1300*F1300</f>
        <v>0</v>
      </c>
      <c r="H1300" s="364" t="s">
        <v>2194</v>
      </c>
      <c r="I1300" s="902"/>
      <c r="J1300" s="959" t="str">
        <f t="shared" si="28"/>
        <v>CHYBNÁ CENA</v>
      </c>
    </row>
    <row r="1301" spans="1:10" s="108" customFormat="1" ht="12.75">
      <c r="A1301" s="361"/>
      <c r="B1301" s="362"/>
      <c r="C1301" s="364"/>
      <c r="D1301" s="390"/>
      <c r="E1301" s="366"/>
      <c r="F1301" s="948"/>
      <c r="G1301" s="391"/>
      <c r="H1301" s="364"/>
      <c r="I1301" s="902"/>
      <c r="J1301" s="959" t="str">
        <f t="shared" si="28"/>
        <v/>
      </c>
    </row>
    <row r="1302" spans="1:10" s="108" customFormat="1" ht="12.75">
      <c r="A1302" s="361">
        <v>39</v>
      </c>
      <c r="B1302" s="362" t="s">
        <v>622</v>
      </c>
      <c r="C1302" s="364" t="s">
        <v>4364</v>
      </c>
      <c r="D1302" s="390" t="s">
        <v>1570</v>
      </c>
      <c r="E1302" s="366">
        <v>1</v>
      </c>
      <c r="F1302" s="948"/>
      <c r="G1302" s="391">
        <f>E1302*F1302</f>
        <v>0</v>
      </c>
      <c r="H1302" s="364" t="s">
        <v>2194</v>
      </c>
      <c r="I1302" s="902"/>
      <c r="J1302" s="959" t="str">
        <f t="shared" si="28"/>
        <v>CHYBNÁ CENA</v>
      </c>
    </row>
    <row r="1303" spans="1:10" s="108" customFormat="1" ht="12.75">
      <c r="A1303" s="361"/>
      <c r="B1303" s="362"/>
      <c r="C1303" s="364"/>
      <c r="D1303" s="390"/>
      <c r="E1303" s="366"/>
      <c r="F1303" s="948"/>
      <c r="G1303" s="391"/>
      <c r="H1303" s="364"/>
      <c r="I1303" s="902"/>
      <c r="J1303" s="959" t="str">
        <f t="shared" si="28"/>
        <v/>
      </c>
    </row>
    <row r="1304" spans="1:10" s="108" customFormat="1" ht="12.75">
      <c r="A1304" s="361">
        <v>40</v>
      </c>
      <c r="B1304" s="362" t="s">
        <v>623</v>
      </c>
      <c r="C1304" s="364" t="s">
        <v>4365</v>
      </c>
      <c r="D1304" s="390" t="s">
        <v>1570</v>
      </c>
      <c r="E1304" s="366">
        <v>1</v>
      </c>
      <c r="F1304" s="948"/>
      <c r="G1304" s="391">
        <f>E1304*F1304</f>
        <v>0</v>
      </c>
      <c r="H1304" s="364" t="s">
        <v>2194</v>
      </c>
      <c r="I1304" s="902"/>
      <c r="J1304" s="959" t="str">
        <f t="shared" si="28"/>
        <v>CHYBNÁ CENA</v>
      </c>
    </row>
    <row r="1305" spans="1:10" s="108" customFormat="1" ht="12.75">
      <c r="A1305" s="361"/>
      <c r="B1305" s="362"/>
      <c r="C1305" s="364"/>
      <c r="D1305" s="390"/>
      <c r="E1305" s="366"/>
      <c r="F1305" s="948"/>
      <c r="G1305" s="391"/>
      <c r="H1305" s="364"/>
      <c r="I1305" s="902"/>
      <c r="J1305" s="959" t="str">
        <f t="shared" si="28"/>
        <v/>
      </c>
    </row>
    <row r="1306" spans="1:10" s="108" customFormat="1" ht="12.75">
      <c r="A1306" s="361">
        <v>41</v>
      </c>
      <c r="B1306" s="362" t="s">
        <v>624</v>
      </c>
      <c r="C1306" s="364" t="s">
        <v>4366</v>
      </c>
      <c r="D1306" s="390" t="s">
        <v>1570</v>
      </c>
      <c r="E1306" s="366">
        <v>1</v>
      </c>
      <c r="F1306" s="948"/>
      <c r="G1306" s="391">
        <f>E1306*F1306</f>
        <v>0</v>
      </c>
      <c r="H1306" s="364" t="s">
        <v>2194</v>
      </c>
      <c r="I1306" s="902"/>
      <c r="J1306" s="959" t="str">
        <f t="shared" si="28"/>
        <v>CHYBNÁ CENA</v>
      </c>
    </row>
    <row r="1307" spans="1:10" s="108" customFormat="1" ht="12.75">
      <c r="A1307" s="361"/>
      <c r="B1307" s="362"/>
      <c r="C1307" s="364"/>
      <c r="D1307" s="390"/>
      <c r="E1307" s="366"/>
      <c r="F1307" s="948"/>
      <c r="G1307" s="391"/>
      <c r="H1307" s="364"/>
      <c r="I1307" s="902"/>
      <c r="J1307" s="959" t="str">
        <f t="shared" si="28"/>
        <v/>
      </c>
    </row>
    <row r="1308" spans="1:10" s="108" customFormat="1" ht="12.75">
      <c r="A1308" s="361">
        <v>42</v>
      </c>
      <c r="B1308" s="362" t="s">
        <v>625</v>
      </c>
      <c r="C1308" s="364" t="s">
        <v>4367</v>
      </c>
      <c r="D1308" s="390" t="s">
        <v>1570</v>
      </c>
      <c r="E1308" s="366">
        <v>1</v>
      </c>
      <c r="F1308" s="948"/>
      <c r="G1308" s="391">
        <f>E1308*F1308</f>
        <v>0</v>
      </c>
      <c r="H1308" s="364" t="s">
        <v>2194</v>
      </c>
      <c r="I1308" s="902"/>
      <c r="J1308" s="959" t="str">
        <f t="shared" si="28"/>
        <v>CHYBNÁ CENA</v>
      </c>
    </row>
    <row r="1309" spans="1:10" s="108" customFormat="1" ht="12.75">
      <c r="A1309" s="361"/>
      <c r="B1309" s="362"/>
      <c r="C1309" s="364"/>
      <c r="D1309" s="390"/>
      <c r="E1309" s="366"/>
      <c r="F1309" s="948"/>
      <c r="G1309" s="391"/>
      <c r="H1309" s="364"/>
      <c r="I1309" s="902"/>
      <c r="J1309" s="959" t="str">
        <f t="shared" si="28"/>
        <v/>
      </c>
    </row>
    <row r="1310" spans="1:10" s="108" customFormat="1" ht="12.75">
      <c r="A1310" s="361">
        <v>43</v>
      </c>
      <c r="B1310" s="362" t="s">
        <v>626</v>
      </c>
      <c r="C1310" s="364" t="s">
        <v>4368</v>
      </c>
      <c r="D1310" s="390" t="s">
        <v>1570</v>
      </c>
      <c r="E1310" s="366">
        <v>1</v>
      </c>
      <c r="F1310" s="948"/>
      <c r="G1310" s="391">
        <f>E1310*F1310</f>
        <v>0</v>
      </c>
      <c r="H1310" s="364" t="s">
        <v>2194</v>
      </c>
      <c r="I1310" s="902"/>
      <c r="J1310" s="959" t="str">
        <f t="shared" si="28"/>
        <v>CHYBNÁ CENA</v>
      </c>
    </row>
    <row r="1311" spans="1:10" s="108" customFormat="1" ht="12.75">
      <c r="A1311" s="361"/>
      <c r="B1311" s="362"/>
      <c r="C1311" s="364"/>
      <c r="D1311" s="390"/>
      <c r="E1311" s="366"/>
      <c r="F1311" s="948"/>
      <c r="G1311" s="391"/>
      <c r="H1311" s="364"/>
      <c r="I1311" s="902"/>
      <c r="J1311" s="959" t="str">
        <f t="shared" si="28"/>
        <v/>
      </c>
    </row>
    <row r="1312" spans="1:10" s="108" customFormat="1" ht="12.75">
      <c r="A1312" s="361">
        <v>44</v>
      </c>
      <c r="B1312" s="362" t="s">
        <v>627</v>
      </c>
      <c r="C1312" s="364" t="s">
        <v>4369</v>
      </c>
      <c r="D1312" s="390" t="s">
        <v>1570</v>
      </c>
      <c r="E1312" s="366">
        <v>1</v>
      </c>
      <c r="F1312" s="948"/>
      <c r="G1312" s="391">
        <f>E1312*F1312</f>
        <v>0</v>
      </c>
      <c r="H1312" s="364" t="s">
        <v>2194</v>
      </c>
      <c r="I1312" s="902"/>
      <c r="J1312" s="959" t="str">
        <f t="shared" si="28"/>
        <v>CHYBNÁ CENA</v>
      </c>
    </row>
    <row r="1313" spans="1:10" s="108" customFormat="1" ht="12.75">
      <c r="A1313" s="361"/>
      <c r="B1313" s="362"/>
      <c r="C1313" s="364"/>
      <c r="D1313" s="390"/>
      <c r="E1313" s="366"/>
      <c r="F1313" s="948"/>
      <c r="G1313" s="391"/>
      <c r="H1313" s="364"/>
      <c r="I1313" s="902"/>
      <c r="J1313" s="959" t="str">
        <f t="shared" si="28"/>
        <v/>
      </c>
    </row>
    <row r="1314" spans="1:10" s="108" customFormat="1" ht="12.75">
      <c r="A1314" s="361">
        <v>45</v>
      </c>
      <c r="B1314" s="362" t="s">
        <v>628</v>
      </c>
      <c r="C1314" s="364" t="s">
        <v>4370</v>
      </c>
      <c r="D1314" s="390" t="s">
        <v>1570</v>
      </c>
      <c r="E1314" s="366">
        <v>2</v>
      </c>
      <c r="F1314" s="948"/>
      <c r="G1314" s="391">
        <f>E1314*F1314</f>
        <v>0</v>
      </c>
      <c r="H1314" s="364" t="s">
        <v>2194</v>
      </c>
      <c r="I1314" s="902"/>
      <c r="J1314" s="959" t="str">
        <f t="shared" si="28"/>
        <v>CHYBNÁ CENA</v>
      </c>
    </row>
    <row r="1315" spans="1:10" s="108" customFormat="1" ht="12.75">
      <c r="A1315" s="361"/>
      <c r="B1315" s="362"/>
      <c r="C1315" s="364"/>
      <c r="D1315" s="390"/>
      <c r="E1315" s="366"/>
      <c r="F1315" s="948"/>
      <c r="G1315" s="391"/>
      <c r="H1315" s="364"/>
      <c r="I1315" s="902"/>
      <c r="J1315" s="959" t="str">
        <f t="shared" si="28"/>
        <v/>
      </c>
    </row>
    <row r="1316" spans="1:10" s="108" customFormat="1" ht="12.75">
      <c r="A1316" s="361">
        <v>46</v>
      </c>
      <c r="B1316" s="362" t="s">
        <v>629</v>
      </c>
      <c r="C1316" s="364" t="s">
        <v>4371</v>
      </c>
      <c r="D1316" s="390" t="s">
        <v>1570</v>
      </c>
      <c r="E1316" s="366">
        <v>1</v>
      </c>
      <c r="F1316" s="948"/>
      <c r="G1316" s="391">
        <f>E1316*F1316</f>
        <v>0</v>
      </c>
      <c r="H1316" s="364" t="s">
        <v>2194</v>
      </c>
      <c r="I1316" s="902"/>
      <c r="J1316" s="959" t="str">
        <f t="shared" si="28"/>
        <v>CHYBNÁ CENA</v>
      </c>
    </row>
    <row r="1317" spans="1:10" s="108" customFormat="1" ht="12.75">
      <c r="A1317" s="361"/>
      <c r="B1317" s="362"/>
      <c r="C1317" s="364"/>
      <c r="D1317" s="390"/>
      <c r="E1317" s="366"/>
      <c r="F1317" s="948"/>
      <c r="G1317" s="391"/>
      <c r="H1317" s="364"/>
      <c r="I1317" s="902"/>
      <c r="J1317" s="959" t="str">
        <f t="shared" si="28"/>
        <v/>
      </c>
    </row>
    <row r="1318" spans="1:10" s="108" customFormat="1" ht="12.75">
      <c r="A1318" s="361">
        <v>47</v>
      </c>
      <c r="B1318" s="362" t="s">
        <v>630</v>
      </c>
      <c r="C1318" s="364" t="s">
        <v>4372</v>
      </c>
      <c r="D1318" s="390" t="s">
        <v>1570</v>
      </c>
      <c r="E1318" s="366">
        <v>1</v>
      </c>
      <c r="F1318" s="948"/>
      <c r="G1318" s="391">
        <f>E1318*F1318</f>
        <v>0</v>
      </c>
      <c r="H1318" s="364" t="s">
        <v>2194</v>
      </c>
      <c r="I1318" s="902"/>
      <c r="J1318" s="959" t="str">
        <f t="shared" si="28"/>
        <v>CHYBNÁ CENA</v>
      </c>
    </row>
    <row r="1319" spans="1:10" s="108" customFormat="1" ht="12.75">
      <c r="A1319" s="361"/>
      <c r="B1319" s="362"/>
      <c r="C1319" s="364"/>
      <c r="D1319" s="390"/>
      <c r="E1319" s="366"/>
      <c r="F1319" s="948"/>
      <c r="G1319" s="391"/>
      <c r="H1319" s="364"/>
      <c r="I1319" s="902"/>
      <c r="J1319" s="959" t="str">
        <f t="shared" si="28"/>
        <v/>
      </c>
    </row>
    <row r="1320" spans="1:10" s="108" customFormat="1" ht="12.75">
      <c r="A1320" s="361">
        <v>48</v>
      </c>
      <c r="B1320" s="362" t="s">
        <v>631</v>
      </c>
      <c r="C1320" s="364" t="s">
        <v>4373</v>
      </c>
      <c r="D1320" s="390" t="s">
        <v>1570</v>
      </c>
      <c r="E1320" s="366">
        <v>2</v>
      </c>
      <c r="F1320" s="948"/>
      <c r="G1320" s="391">
        <f>E1320*F1320</f>
        <v>0</v>
      </c>
      <c r="H1320" s="364" t="s">
        <v>2194</v>
      </c>
      <c r="I1320" s="902"/>
      <c r="J1320" s="959" t="str">
        <f t="shared" si="28"/>
        <v>CHYBNÁ CENA</v>
      </c>
    </row>
    <row r="1321" spans="1:10" s="108" customFormat="1" ht="12.75">
      <c r="A1321" s="361"/>
      <c r="B1321" s="362"/>
      <c r="C1321" s="364"/>
      <c r="D1321" s="390"/>
      <c r="E1321" s="366"/>
      <c r="F1321" s="948"/>
      <c r="G1321" s="391"/>
      <c r="H1321" s="364"/>
      <c r="I1321" s="902"/>
      <c r="J1321" s="959" t="str">
        <f t="shared" si="28"/>
        <v/>
      </c>
    </row>
    <row r="1322" spans="1:10" s="108" customFormat="1" ht="12.75">
      <c r="A1322" s="361">
        <v>49</v>
      </c>
      <c r="B1322" s="362" t="s">
        <v>632</v>
      </c>
      <c r="C1322" s="364" t="s">
        <v>4374</v>
      </c>
      <c r="D1322" s="390" t="s">
        <v>1570</v>
      </c>
      <c r="E1322" s="366">
        <v>1</v>
      </c>
      <c r="F1322" s="948"/>
      <c r="G1322" s="391">
        <f>E1322*F1322</f>
        <v>0</v>
      </c>
      <c r="H1322" s="364" t="s">
        <v>2194</v>
      </c>
      <c r="I1322" s="902"/>
      <c r="J1322" s="959" t="str">
        <f t="shared" si="28"/>
        <v>CHYBNÁ CENA</v>
      </c>
    </row>
    <row r="1323" spans="1:10" s="108" customFormat="1" ht="12.75">
      <c r="A1323" s="361"/>
      <c r="B1323" s="362"/>
      <c r="C1323" s="364"/>
      <c r="D1323" s="390"/>
      <c r="E1323" s="366"/>
      <c r="F1323" s="948"/>
      <c r="G1323" s="391"/>
      <c r="H1323" s="364"/>
      <c r="I1323" s="902"/>
      <c r="J1323" s="959" t="str">
        <f t="shared" si="28"/>
        <v/>
      </c>
    </row>
    <row r="1324" spans="1:10" s="108" customFormat="1" ht="12.75">
      <c r="A1324" s="361">
        <v>50</v>
      </c>
      <c r="B1324" s="362" t="s">
        <v>633</v>
      </c>
      <c r="C1324" s="364" t="s">
        <v>4375</v>
      </c>
      <c r="D1324" s="390" t="s">
        <v>1570</v>
      </c>
      <c r="E1324" s="366">
        <v>1</v>
      </c>
      <c r="F1324" s="948"/>
      <c r="G1324" s="391">
        <f>E1324*F1324</f>
        <v>0</v>
      </c>
      <c r="H1324" s="364" t="s">
        <v>2194</v>
      </c>
      <c r="I1324" s="902"/>
      <c r="J1324" s="959" t="str">
        <f t="shared" si="28"/>
        <v>CHYBNÁ CENA</v>
      </c>
    </row>
    <row r="1325" spans="1:10" s="108" customFormat="1" ht="12.75">
      <c r="A1325" s="361"/>
      <c r="B1325" s="362"/>
      <c r="C1325" s="364"/>
      <c r="D1325" s="390"/>
      <c r="E1325" s="366"/>
      <c r="F1325" s="948"/>
      <c r="G1325" s="391"/>
      <c r="H1325" s="364"/>
      <c r="I1325" s="902"/>
      <c r="J1325" s="959" t="str">
        <f t="shared" si="28"/>
        <v/>
      </c>
    </row>
    <row r="1326" spans="1:10" s="108" customFormat="1" ht="12.75">
      <c r="A1326" s="361">
        <v>51</v>
      </c>
      <c r="B1326" s="362" t="s">
        <v>634</v>
      </c>
      <c r="C1326" s="364" t="s">
        <v>4376</v>
      </c>
      <c r="D1326" s="390" t="s">
        <v>1570</v>
      </c>
      <c r="E1326" s="366">
        <v>1</v>
      </c>
      <c r="F1326" s="948"/>
      <c r="G1326" s="391">
        <f>E1326*F1326</f>
        <v>0</v>
      </c>
      <c r="H1326" s="364" t="s">
        <v>2194</v>
      </c>
      <c r="I1326" s="902"/>
      <c r="J1326" s="959" t="str">
        <f t="shared" si="28"/>
        <v>CHYBNÁ CENA</v>
      </c>
    </row>
    <row r="1327" spans="1:10" s="108" customFormat="1" ht="12.75">
      <c r="A1327" s="361"/>
      <c r="B1327" s="362"/>
      <c r="C1327" s="364"/>
      <c r="D1327" s="390"/>
      <c r="E1327" s="366"/>
      <c r="F1327" s="948"/>
      <c r="G1327" s="391"/>
      <c r="H1327" s="364"/>
      <c r="I1327" s="902"/>
      <c r="J1327" s="959" t="str">
        <f t="shared" si="28"/>
        <v/>
      </c>
    </row>
    <row r="1328" spans="1:10" s="108" customFormat="1" ht="12.75">
      <c r="A1328" s="361">
        <v>52</v>
      </c>
      <c r="B1328" s="362" t="s">
        <v>635</v>
      </c>
      <c r="C1328" s="364" t="s">
        <v>4377</v>
      </c>
      <c r="D1328" s="390" t="s">
        <v>1570</v>
      </c>
      <c r="E1328" s="366">
        <v>1</v>
      </c>
      <c r="F1328" s="948"/>
      <c r="G1328" s="391">
        <f>E1328*F1328</f>
        <v>0</v>
      </c>
      <c r="H1328" s="364" t="s">
        <v>2194</v>
      </c>
      <c r="I1328" s="902"/>
      <c r="J1328" s="959" t="str">
        <f t="shared" si="28"/>
        <v>CHYBNÁ CENA</v>
      </c>
    </row>
    <row r="1329" spans="1:10" s="108" customFormat="1" ht="12.75">
      <c r="A1329" s="361"/>
      <c r="B1329" s="362"/>
      <c r="C1329" s="364"/>
      <c r="D1329" s="390"/>
      <c r="E1329" s="366"/>
      <c r="F1329" s="948"/>
      <c r="G1329" s="391"/>
      <c r="H1329" s="364"/>
      <c r="I1329" s="902"/>
      <c r="J1329" s="959" t="str">
        <f t="shared" si="28"/>
        <v/>
      </c>
    </row>
    <row r="1330" spans="1:10" s="108" customFormat="1" ht="12.75">
      <c r="A1330" s="361">
        <v>53</v>
      </c>
      <c r="B1330" s="362" t="s">
        <v>636</v>
      </c>
      <c r="C1330" s="364" t="s">
        <v>3810</v>
      </c>
      <c r="D1330" s="390" t="s">
        <v>1570</v>
      </c>
      <c r="E1330" s="366">
        <v>1</v>
      </c>
      <c r="F1330" s="948"/>
      <c r="G1330" s="391">
        <f>E1330*F1330</f>
        <v>0</v>
      </c>
      <c r="H1330" s="364" t="s">
        <v>2194</v>
      </c>
      <c r="I1330" s="902"/>
      <c r="J1330" s="959" t="str">
        <f t="shared" si="28"/>
        <v>CHYBNÁ CENA</v>
      </c>
    </row>
    <row r="1331" spans="1:10" s="108" customFormat="1" ht="12.75">
      <c r="A1331" s="361"/>
      <c r="B1331" s="362"/>
      <c r="C1331" s="364"/>
      <c r="D1331" s="390"/>
      <c r="E1331" s="366"/>
      <c r="F1331" s="948"/>
      <c r="G1331" s="391"/>
      <c r="H1331" s="364"/>
      <c r="I1331" s="902"/>
      <c r="J1331" s="959" t="str">
        <f t="shared" si="28"/>
        <v/>
      </c>
    </row>
    <row r="1332" spans="1:10" s="108" customFormat="1" ht="12.75">
      <c r="A1332" s="1232">
        <v>54</v>
      </c>
      <c r="B1332" s="1233"/>
      <c r="C1332" s="1234" t="s">
        <v>970</v>
      </c>
      <c r="D1332" s="1235"/>
      <c r="E1332" s="1236"/>
      <c r="F1332" s="1237"/>
      <c r="G1332" s="1244"/>
      <c r="H1332" s="1234"/>
      <c r="I1332" s="1239"/>
      <c r="J1332" s="959" t="str">
        <f t="shared" si="28"/>
        <v/>
      </c>
    </row>
    <row r="1333" spans="1:10" s="108" customFormat="1" ht="12.75">
      <c r="A1333" s="361"/>
      <c r="B1333" s="362"/>
      <c r="C1333" s="364"/>
      <c r="D1333" s="390"/>
      <c r="E1333" s="366"/>
      <c r="F1333" s="948"/>
      <c r="G1333" s="391"/>
      <c r="H1333" s="364"/>
      <c r="I1333" s="902"/>
      <c r="J1333" s="959" t="str">
        <f t="shared" si="28"/>
        <v/>
      </c>
    </row>
    <row r="1334" spans="1:10" s="108" customFormat="1" ht="22.5">
      <c r="A1334" s="361">
        <v>55</v>
      </c>
      <c r="B1334" s="362" t="s">
        <v>637</v>
      </c>
      <c r="C1334" s="364" t="s">
        <v>3811</v>
      </c>
      <c r="D1334" s="390" t="s">
        <v>1570</v>
      </c>
      <c r="E1334" s="366">
        <v>1</v>
      </c>
      <c r="F1334" s="948"/>
      <c r="G1334" s="391">
        <f>E1334*F1334</f>
        <v>0</v>
      </c>
      <c r="H1334" s="364" t="s">
        <v>2194</v>
      </c>
      <c r="I1334" s="902"/>
      <c r="J1334" s="959" t="str">
        <f t="shared" si="28"/>
        <v>CHYBNÁ CENA</v>
      </c>
    </row>
    <row r="1335" spans="1:10" s="108" customFormat="1" ht="12.75">
      <c r="A1335" s="361"/>
      <c r="B1335" s="362"/>
      <c r="C1335" s="364"/>
      <c r="D1335" s="390"/>
      <c r="E1335" s="366"/>
      <c r="F1335" s="948"/>
      <c r="G1335" s="391"/>
      <c r="H1335" s="364"/>
      <c r="I1335" s="902"/>
      <c r="J1335" s="959" t="str">
        <f t="shared" si="28"/>
        <v/>
      </c>
    </row>
    <row r="1336" spans="1:10" s="108" customFormat="1" ht="22.5">
      <c r="A1336" s="1232">
        <v>56</v>
      </c>
      <c r="B1336" s="1233" t="s">
        <v>638</v>
      </c>
      <c r="C1336" s="1234" t="s">
        <v>3933</v>
      </c>
      <c r="D1336" s="1235" t="s">
        <v>1570</v>
      </c>
      <c r="E1336" s="1236">
        <v>1</v>
      </c>
      <c r="F1336" s="1237"/>
      <c r="G1336" s="1244">
        <f>E1336*F1336</f>
        <v>0</v>
      </c>
      <c r="H1336" s="1234" t="s">
        <v>2194</v>
      </c>
      <c r="I1336" s="1239"/>
      <c r="J1336" s="959" t="str">
        <f t="shared" si="28"/>
        <v>CHYBNÁ CENA</v>
      </c>
    </row>
    <row r="1337" spans="1:10" s="108" customFormat="1" ht="12.75">
      <c r="A1337" s="361"/>
      <c r="B1337" s="362"/>
      <c r="C1337" s="364"/>
      <c r="D1337" s="390"/>
      <c r="E1337" s="366"/>
      <c r="F1337" s="948"/>
      <c r="G1337" s="391"/>
      <c r="H1337" s="364"/>
      <c r="I1337" s="902"/>
      <c r="J1337" s="959" t="str">
        <f t="shared" si="28"/>
        <v/>
      </c>
    </row>
    <row r="1338" spans="1:10" s="108" customFormat="1" ht="22.5">
      <c r="A1338" s="361">
        <v>57</v>
      </c>
      <c r="B1338" s="362" t="s">
        <v>639</v>
      </c>
      <c r="C1338" s="364" t="s">
        <v>3934</v>
      </c>
      <c r="D1338" s="390" t="s">
        <v>1570</v>
      </c>
      <c r="E1338" s="366">
        <v>1</v>
      </c>
      <c r="F1338" s="948"/>
      <c r="G1338" s="391">
        <f>E1338*F1338</f>
        <v>0</v>
      </c>
      <c r="H1338" s="364" t="s">
        <v>2194</v>
      </c>
      <c r="I1338" s="902"/>
      <c r="J1338" s="959" t="str">
        <f t="shared" si="28"/>
        <v>CHYBNÁ CENA</v>
      </c>
    </row>
    <row r="1339" spans="1:10" s="108" customFormat="1" ht="12.75">
      <c r="A1339" s="361"/>
      <c r="B1339" s="362"/>
      <c r="C1339" s="364"/>
      <c r="D1339" s="390"/>
      <c r="E1339" s="366"/>
      <c r="F1339" s="948"/>
      <c r="G1339" s="391"/>
      <c r="H1339" s="364"/>
      <c r="I1339" s="902"/>
      <c r="J1339" s="959" t="str">
        <f t="shared" si="28"/>
        <v/>
      </c>
    </row>
    <row r="1340" spans="1:10" s="108" customFormat="1" ht="12.75">
      <c r="A1340" s="361">
        <v>58</v>
      </c>
      <c r="B1340" s="362" t="s">
        <v>640</v>
      </c>
      <c r="C1340" s="364" t="s">
        <v>1165</v>
      </c>
      <c r="D1340" s="390" t="s">
        <v>1570</v>
      </c>
      <c r="E1340" s="366">
        <v>1</v>
      </c>
      <c r="F1340" s="948"/>
      <c r="G1340" s="391">
        <f>E1340*F1340</f>
        <v>0</v>
      </c>
      <c r="H1340" s="364" t="s">
        <v>2194</v>
      </c>
      <c r="I1340" s="902"/>
      <c r="J1340" s="959" t="str">
        <f t="shared" si="28"/>
        <v>CHYBNÁ CENA</v>
      </c>
    </row>
    <row r="1341" spans="1:10" s="108" customFormat="1" ht="12.75">
      <c r="A1341" s="361"/>
      <c r="B1341" s="362"/>
      <c r="C1341" s="364"/>
      <c r="D1341" s="390"/>
      <c r="E1341" s="366"/>
      <c r="F1341" s="948"/>
      <c r="G1341" s="391"/>
      <c r="H1341" s="364"/>
      <c r="I1341" s="902"/>
      <c r="J1341" s="959" t="str">
        <f t="shared" si="28"/>
        <v/>
      </c>
    </row>
    <row r="1342" spans="1:10" s="108" customFormat="1" ht="22.5">
      <c r="A1342" s="1232">
        <v>59</v>
      </c>
      <c r="B1342" s="1233" t="s">
        <v>641</v>
      </c>
      <c r="C1342" s="1234" t="s">
        <v>4862</v>
      </c>
      <c r="D1342" s="1235" t="s">
        <v>1570</v>
      </c>
      <c r="E1342" s="1236">
        <v>1</v>
      </c>
      <c r="F1342" s="1237"/>
      <c r="G1342" s="1244">
        <f>E1342*F1342</f>
        <v>0</v>
      </c>
      <c r="H1342" s="1234" t="s">
        <v>2194</v>
      </c>
      <c r="I1342" s="1239"/>
      <c r="J1342" s="959" t="str">
        <f t="shared" si="28"/>
        <v>CHYBNÁ CENA</v>
      </c>
    </row>
    <row r="1343" spans="1:10" s="108" customFormat="1" ht="12.75">
      <c r="A1343" s="361"/>
      <c r="B1343" s="362"/>
      <c r="C1343" s="364"/>
      <c r="D1343" s="390"/>
      <c r="E1343" s="366"/>
      <c r="F1343" s="948"/>
      <c r="G1343" s="391"/>
      <c r="H1343" s="364"/>
      <c r="I1343" s="902"/>
      <c r="J1343" s="959" t="str">
        <f t="shared" si="28"/>
        <v/>
      </c>
    </row>
    <row r="1344" spans="1:10" s="108" customFormat="1" ht="22.5">
      <c r="A1344" s="1232">
        <v>60</v>
      </c>
      <c r="B1344" s="1233" t="s">
        <v>642</v>
      </c>
      <c r="C1344" s="1234" t="s">
        <v>4863</v>
      </c>
      <c r="D1344" s="1235" t="s">
        <v>1570</v>
      </c>
      <c r="E1344" s="1236">
        <v>1</v>
      </c>
      <c r="F1344" s="1237"/>
      <c r="G1344" s="1244">
        <f>E1344*F1344</f>
        <v>0</v>
      </c>
      <c r="H1344" s="1234" t="s">
        <v>2194</v>
      </c>
      <c r="I1344" s="1239"/>
      <c r="J1344" s="959" t="str">
        <f t="shared" si="28"/>
        <v>CHYBNÁ CENA</v>
      </c>
    </row>
    <row r="1345" spans="1:10" s="108" customFormat="1" ht="12.75">
      <c r="A1345" s="361"/>
      <c r="B1345" s="362"/>
      <c r="C1345" s="364"/>
      <c r="D1345" s="390"/>
      <c r="E1345" s="366"/>
      <c r="F1345" s="948"/>
      <c r="G1345" s="391"/>
      <c r="H1345" s="364"/>
      <c r="I1345" s="902"/>
      <c r="J1345" s="959" t="str">
        <f t="shared" si="28"/>
        <v/>
      </c>
    </row>
    <row r="1346" spans="1:10" s="108" customFormat="1" ht="22.5">
      <c r="A1346" s="1232">
        <v>61</v>
      </c>
      <c r="B1346" s="1233" t="s">
        <v>643</v>
      </c>
      <c r="C1346" s="1234" t="s">
        <v>4864</v>
      </c>
      <c r="D1346" s="1235" t="s">
        <v>1570</v>
      </c>
      <c r="E1346" s="1236">
        <v>1</v>
      </c>
      <c r="F1346" s="1237"/>
      <c r="G1346" s="1244">
        <f aca="true" t="shared" si="29" ref="G1346:G1384">E1346*F1346</f>
        <v>0</v>
      </c>
      <c r="H1346" s="1234" t="s">
        <v>2194</v>
      </c>
      <c r="I1346" s="1239"/>
      <c r="J1346" s="959" t="str">
        <f t="shared" si="28"/>
        <v>CHYBNÁ CENA</v>
      </c>
    </row>
    <row r="1347" spans="1:10" s="108" customFormat="1" ht="12.75">
      <c r="A1347" s="361"/>
      <c r="B1347" s="362"/>
      <c r="C1347" s="364"/>
      <c r="D1347" s="390"/>
      <c r="E1347" s="366"/>
      <c r="F1347" s="948"/>
      <c r="G1347" s="391"/>
      <c r="H1347" s="364"/>
      <c r="I1347" s="902"/>
      <c r="J1347" s="959" t="str">
        <f t="shared" si="28"/>
        <v/>
      </c>
    </row>
    <row r="1348" spans="1:10" s="108" customFormat="1" ht="22.5">
      <c r="A1348" s="361">
        <v>62</v>
      </c>
      <c r="B1348" s="362" t="s">
        <v>644</v>
      </c>
      <c r="C1348" s="364" t="s">
        <v>4865</v>
      </c>
      <c r="D1348" s="390" t="s">
        <v>1570</v>
      </c>
      <c r="E1348" s="366">
        <v>1</v>
      </c>
      <c r="F1348" s="948"/>
      <c r="G1348" s="391">
        <f t="shared" si="29"/>
        <v>0</v>
      </c>
      <c r="H1348" s="364" t="s">
        <v>2194</v>
      </c>
      <c r="I1348" s="902"/>
      <c r="J1348" s="959" t="str">
        <f t="shared" si="28"/>
        <v>CHYBNÁ CENA</v>
      </c>
    </row>
    <row r="1349" spans="1:10" s="108" customFormat="1" ht="12.75">
      <c r="A1349" s="361"/>
      <c r="B1349" s="362"/>
      <c r="C1349" s="364"/>
      <c r="D1349" s="390"/>
      <c r="E1349" s="366"/>
      <c r="F1349" s="948"/>
      <c r="G1349" s="391"/>
      <c r="H1349" s="364"/>
      <c r="I1349" s="902"/>
      <c r="J1349" s="959"/>
    </row>
    <row r="1350" spans="1:10" s="108" customFormat="1" ht="22.5">
      <c r="A1350" s="1326" t="s">
        <v>4860</v>
      </c>
      <c r="B1350" s="1233" t="s">
        <v>4861</v>
      </c>
      <c r="C1350" s="1234" t="s">
        <v>4866</v>
      </c>
      <c r="D1350" s="1235" t="s">
        <v>1570</v>
      </c>
      <c r="E1350" s="1236">
        <v>1</v>
      </c>
      <c r="F1350" s="1237"/>
      <c r="G1350" s="1244">
        <f aca="true" t="shared" si="30" ref="G1350">E1350*F1350</f>
        <v>0</v>
      </c>
      <c r="H1350" s="1234" t="s">
        <v>2194</v>
      </c>
      <c r="I1350" s="1239"/>
      <c r="J1350" s="959" t="str">
        <f aca="true" t="shared" si="31" ref="J1350">IF((ISBLANK(D1350)),"",IF(G1350&lt;=0,"CHYBNÁ CENA",""))</f>
        <v>CHYBNÁ CENA</v>
      </c>
    </row>
    <row r="1351" spans="1:10" s="108" customFormat="1" ht="12.75">
      <c r="A1351" s="361"/>
      <c r="B1351" s="362"/>
      <c r="C1351" s="364"/>
      <c r="D1351" s="390"/>
      <c r="E1351" s="366"/>
      <c r="F1351" s="948"/>
      <c r="G1351" s="391"/>
      <c r="H1351" s="364"/>
      <c r="I1351" s="902"/>
      <c r="J1351" s="959" t="str">
        <f t="shared" si="28"/>
        <v/>
      </c>
    </row>
    <row r="1352" spans="1:10" s="108" customFormat="1" ht="12.75">
      <c r="A1352" s="361">
        <v>63</v>
      </c>
      <c r="B1352" s="362" t="s">
        <v>645</v>
      </c>
      <c r="C1352" s="364" t="s">
        <v>3858</v>
      </c>
      <c r="D1352" s="390" t="s">
        <v>1570</v>
      </c>
      <c r="E1352" s="366">
        <v>1</v>
      </c>
      <c r="F1352" s="948"/>
      <c r="G1352" s="391">
        <f t="shared" si="29"/>
        <v>0</v>
      </c>
      <c r="H1352" s="364" t="s">
        <v>2194</v>
      </c>
      <c r="I1352" s="902"/>
      <c r="J1352" s="959" t="str">
        <f t="shared" si="28"/>
        <v>CHYBNÁ CENA</v>
      </c>
    </row>
    <row r="1353" spans="1:10" s="108" customFormat="1" ht="12.75">
      <c r="A1353" s="361"/>
      <c r="B1353" s="362"/>
      <c r="C1353" s="364"/>
      <c r="D1353" s="390"/>
      <c r="E1353" s="366"/>
      <c r="F1353" s="948"/>
      <c r="G1353" s="391"/>
      <c r="H1353" s="364"/>
      <c r="I1353" s="902"/>
      <c r="J1353" s="959" t="str">
        <f t="shared" si="28"/>
        <v/>
      </c>
    </row>
    <row r="1354" spans="1:10" s="108" customFormat="1" ht="22.5">
      <c r="A1354" s="1232">
        <v>64</v>
      </c>
      <c r="B1354" s="1233" t="s">
        <v>646</v>
      </c>
      <c r="C1354" s="1234" t="s">
        <v>4867</v>
      </c>
      <c r="D1354" s="1235" t="s">
        <v>1570</v>
      </c>
      <c r="E1354" s="1236">
        <v>1</v>
      </c>
      <c r="F1354" s="1237"/>
      <c r="G1354" s="1244">
        <f t="shared" si="29"/>
        <v>0</v>
      </c>
      <c r="H1354" s="1234" t="s">
        <v>2194</v>
      </c>
      <c r="I1354" s="1239"/>
      <c r="J1354" s="959" t="str">
        <f t="shared" si="28"/>
        <v>CHYBNÁ CENA</v>
      </c>
    </row>
    <row r="1355" spans="1:10" s="108" customFormat="1" ht="12.75">
      <c r="A1355" s="361"/>
      <c r="B1355" s="362"/>
      <c r="C1355" s="364"/>
      <c r="D1355" s="390"/>
      <c r="E1355" s="366"/>
      <c r="F1355" s="948"/>
      <c r="G1355" s="391"/>
      <c r="H1355" s="364"/>
      <c r="I1355" s="902"/>
      <c r="J1355" s="959" t="str">
        <f t="shared" si="28"/>
        <v/>
      </c>
    </row>
    <row r="1356" spans="1:10" s="108" customFormat="1" ht="22.5">
      <c r="A1356" s="1232">
        <v>65</v>
      </c>
      <c r="B1356" s="1233" t="s">
        <v>647</v>
      </c>
      <c r="C1356" s="1234" t="s">
        <v>4868</v>
      </c>
      <c r="D1356" s="1235" t="s">
        <v>1570</v>
      </c>
      <c r="E1356" s="1236">
        <v>1</v>
      </c>
      <c r="F1356" s="1237"/>
      <c r="G1356" s="1244">
        <f t="shared" si="29"/>
        <v>0</v>
      </c>
      <c r="H1356" s="1234" t="s">
        <v>2194</v>
      </c>
      <c r="I1356" s="1239"/>
      <c r="J1356" s="959" t="str">
        <f t="shared" si="28"/>
        <v>CHYBNÁ CENA</v>
      </c>
    </row>
    <row r="1357" spans="1:10" s="108" customFormat="1" ht="12.75">
      <c r="A1357" s="361"/>
      <c r="B1357" s="362"/>
      <c r="C1357" s="364"/>
      <c r="D1357" s="390"/>
      <c r="E1357" s="366"/>
      <c r="F1357" s="948"/>
      <c r="G1357" s="391"/>
      <c r="H1357" s="364"/>
      <c r="I1357" s="902"/>
      <c r="J1357" s="959" t="str">
        <f t="shared" si="28"/>
        <v/>
      </c>
    </row>
    <row r="1358" spans="1:10" s="108" customFormat="1" ht="22.5">
      <c r="A1358" s="1232">
        <v>66</v>
      </c>
      <c r="B1358" s="1233" t="s">
        <v>648</v>
      </c>
      <c r="C1358" s="1234" t="s">
        <v>4869</v>
      </c>
      <c r="D1358" s="1235" t="s">
        <v>1570</v>
      </c>
      <c r="E1358" s="1236">
        <v>1</v>
      </c>
      <c r="F1358" s="1237"/>
      <c r="G1358" s="1244">
        <f t="shared" si="29"/>
        <v>0</v>
      </c>
      <c r="H1358" s="1234" t="s">
        <v>2194</v>
      </c>
      <c r="I1358" s="1239"/>
      <c r="J1358" s="959" t="str">
        <f aca="true" t="shared" si="32" ref="J1358:J1421">IF((ISBLANK(D1358)),"",IF(G1358&lt;=0,"CHYBNÁ CENA",""))</f>
        <v>CHYBNÁ CENA</v>
      </c>
    </row>
    <row r="1359" spans="1:10" s="108" customFormat="1" ht="12.75">
      <c r="A1359" s="361"/>
      <c r="B1359" s="362"/>
      <c r="C1359" s="364"/>
      <c r="D1359" s="390"/>
      <c r="E1359" s="366"/>
      <c r="F1359" s="948"/>
      <c r="G1359" s="391"/>
      <c r="H1359" s="364"/>
      <c r="I1359" s="902"/>
      <c r="J1359" s="959" t="str">
        <f t="shared" si="32"/>
        <v/>
      </c>
    </row>
    <row r="1360" spans="1:10" s="108" customFormat="1" ht="22.5">
      <c r="A1360" s="361">
        <v>67</v>
      </c>
      <c r="B1360" s="362" t="s">
        <v>649</v>
      </c>
      <c r="C1360" s="364" t="s">
        <v>3937</v>
      </c>
      <c r="D1360" s="390" t="s">
        <v>1570</v>
      </c>
      <c r="E1360" s="366">
        <v>1</v>
      </c>
      <c r="F1360" s="948"/>
      <c r="G1360" s="391">
        <f t="shared" si="29"/>
        <v>0</v>
      </c>
      <c r="H1360" s="364" t="s">
        <v>2194</v>
      </c>
      <c r="I1360" s="902"/>
      <c r="J1360" s="959" t="str">
        <f t="shared" si="32"/>
        <v>CHYBNÁ CENA</v>
      </c>
    </row>
    <row r="1361" spans="1:10" s="108" customFormat="1" ht="12.75">
      <c r="A1361" s="361"/>
      <c r="B1361" s="362"/>
      <c r="C1361" s="364"/>
      <c r="D1361" s="390"/>
      <c r="E1361" s="366"/>
      <c r="F1361" s="948"/>
      <c r="G1361" s="391"/>
      <c r="H1361" s="364"/>
      <c r="I1361" s="902"/>
      <c r="J1361" s="959" t="str">
        <f t="shared" si="32"/>
        <v/>
      </c>
    </row>
    <row r="1362" spans="1:10" s="108" customFormat="1" ht="22.5">
      <c r="A1362" s="1232">
        <v>68</v>
      </c>
      <c r="B1362" s="1233" t="s">
        <v>650</v>
      </c>
      <c r="C1362" s="1234" t="s">
        <v>4870</v>
      </c>
      <c r="D1362" s="1235" t="s">
        <v>1570</v>
      </c>
      <c r="E1362" s="1236">
        <v>1</v>
      </c>
      <c r="F1362" s="1237"/>
      <c r="G1362" s="1244">
        <f t="shared" si="29"/>
        <v>0</v>
      </c>
      <c r="H1362" s="1234" t="s">
        <v>2194</v>
      </c>
      <c r="I1362" s="1239"/>
      <c r="J1362" s="959" t="str">
        <f t="shared" si="32"/>
        <v>CHYBNÁ CENA</v>
      </c>
    </row>
    <row r="1363" spans="1:10" s="108" customFormat="1" ht="12.75">
      <c r="A1363" s="361"/>
      <c r="B1363" s="362"/>
      <c r="C1363" s="364"/>
      <c r="D1363" s="390"/>
      <c r="E1363" s="366"/>
      <c r="F1363" s="948"/>
      <c r="G1363" s="391"/>
      <c r="H1363" s="364"/>
      <c r="I1363" s="902"/>
      <c r="J1363" s="959" t="str">
        <f t="shared" si="32"/>
        <v/>
      </c>
    </row>
    <row r="1364" spans="1:10" s="108" customFormat="1" ht="22.5">
      <c r="A1364" s="361">
        <v>69</v>
      </c>
      <c r="B1364" s="362" t="s">
        <v>651</v>
      </c>
      <c r="C1364" s="364" t="s">
        <v>3859</v>
      </c>
      <c r="D1364" s="390" t="s">
        <v>1570</v>
      </c>
      <c r="E1364" s="366">
        <v>1</v>
      </c>
      <c r="F1364" s="948"/>
      <c r="G1364" s="391">
        <f t="shared" si="29"/>
        <v>0</v>
      </c>
      <c r="H1364" s="364" t="s">
        <v>2194</v>
      </c>
      <c r="I1364" s="902"/>
      <c r="J1364" s="959" t="str">
        <f t="shared" si="32"/>
        <v>CHYBNÁ CENA</v>
      </c>
    </row>
    <row r="1365" spans="1:10" s="108" customFormat="1" ht="12.75">
      <c r="A1365" s="361"/>
      <c r="B1365" s="362"/>
      <c r="C1365" s="364"/>
      <c r="D1365" s="390"/>
      <c r="E1365" s="366"/>
      <c r="F1365" s="948"/>
      <c r="G1365" s="391"/>
      <c r="H1365" s="364"/>
      <c r="I1365" s="902"/>
      <c r="J1365" s="959" t="str">
        <f t="shared" si="32"/>
        <v/>
      </c>
    </row>
    <row r="1366" spans="1:10" s="108" customFormat="1" ht="22.5">
      <c r="A1366" s="361">
        <v>70</v>
      </c>
      <c r="B1366" s="362" t="s">
        <v>652</v>
      </c>
      <c r="C1366" s="364" t="s">
        <v>3938</v>
      </c>
      <c r="D1366" s="390" t="s">
        <v>1570</v>
      </c>
      <c r="E1366" s="366">
        <v>1</v>
      </c>
      <c r="F1366" s="948"/>
      <c r="G1366" s="391">
        <f t="shared" si="29"/>
        <v>0</v>
      </c>
      <c r="H1366" s="364" t="s">
        <v>2194</v>
      </c>
      <c r="I1366" s="902"/>
      <c r="J1366" s="959" t="str">
        <f t="shared" si="32"/>
        <v>CHYBNÁ CENA</v>
      </c>
    </row>
    <row r="1367" spans="1:10" s="108" customFormat="1" ht="12.75">
      <c r="A1367" s="361"/>
      <c r="B1367" s="362"/>
      <c r="C1367" s="364"/>
      <c r="D1367" s="390"/>
      <c r="E1367" s="366"/>
      <c r="F1367" s="948"/>
      <c r="G1367" s="391"/>
      <c r="H1367" s="364"/>
      <c r="I1367" s="902"/>
      <c r="J1367" s="959" t="str">
        <f t="shared" si="32"/>
        <v/>
      </c>
    </row>
    <row r="1368" spans="1:10" s="108" customFormat="1" ht="22.5">
      <c r="A1368" s="1232">
        <v>71</v>
      </c>
      <c r="B1368" s="1233" t="s">
        <v>653</v>
      </c>
      <c r="C1368" s="1234" t="s">
        <v>4871</v>
      </c>
      <c r="D1368" s="1235" t="s">
        <v>1570</v>
      </c>
      <c r="E1368" s="1236">
        <v>1</v>
      </c>
      <c r="F1368" s="1237"/>
      <c r="G1368" s="1244">
        <f t="shared" si="29"/>
        <v>0</v>
      </c>
      <c r="H1368" s="1234" t="s">
        <v>2194</v>
      </c>
      <c r="I1368" s="1239"/>
      <c r="J1368" s="959" t="str">
        <f t="shared" si="32"/>
        <v>CHYBNÁ CENA</v>
      </c>
    </row>
    <row r="1369" spans="1:10" s="108" customFormat="1" ht="12.75">
      <c r="A1369" s="361"/>
      <c r="B1369" s="362"/>
      <c r="C1369" s="364"/>
      <c r="D1369" s="390"/>
      <c r="E1369" s="366"/>
      <c r="F1369" s="948"/>
      <c r="G1369" s="391"/>
      <c r="H1369" s="364"/>
      <c r="I1369" s="902"/>
      <c r="J1369" s="959" t="str">
        <f t="shared" si="32"/>
        <v/>
      </c>
    </row>
    <row r="1370" spans="1:10" s="108" customFormat="1" ht="22.5">
      <c r="A1370" s="1232">
        <v>72</v>
      </c>
      <c r="B1370" s="1233" t="s">
        <v>654</v>
      </c>
      <c r="C1370" s="1234" t="s">
        <v>4872</v>
      </c>
      <c r="D1370" s="1235" t="s">
        <v>1570</v>
      </c>
      <c r="E1370" s="1236">
        <v>1</v>
      </c>
      <c r="F1370" s="1237"/>
      <c r="G1370" s="1244">
        <f t="shared" si="29"/>
        <v>0</v>
      </c>
      <c r="H1370" s="1234" t="s">
        <v>2194</v>
      </c>
      <c r="I1370" s="1239"/>
      <c r="J1370" s="959" t="str">
        <f t="shared" si="32"/>
        <v>CHYBNÁ CENA</v>
      </c>
    </row>
    <row r="1371" spans="1:10" s="108" customFormat="1" ht="12.75">
      <c r="A1371" s="361"/>
      <c r="B1371" s="362"/>
      <c r="C1371" s="364"/>
      <c r="D1371" s="390"/>
      <c r="E1371" s="366"/>
      <c r="F1371" s="948"/>
      <c r="G1371" s="391"/>
      <c r="H1371" s="364"/>
      <c r="I1371" s="902"/>
      <c r="J1371" s="959" t="str">
        <f t="shared" si="32"/>
        <v/>
      </c>
    </row>
    <row r="1372" spans="1:10" s="108" customFormat="1" ht="22.5">
      <c r="A1372" s="361">
        <v>73</v>
      </c>
      <c r="B1372" s="362" t="s">
        <v>655</v>
      </c>
      <c r="C1372" s="364" t="s">
        <v>3860</v>
      </c>
      <c r="D1372" s="390" t="s">
        <v>1570</v>
      </c>
      <c r="E1372" s="366">
        <v>1</v>
      </c>
      <c r="F1372" s="948"/>
      <c r="G1372" s="391">
        <f t="shared" si="29"/>
        <v>0</v>
      </c>
      <c r="H1372" s="364" t="s">
        <v>2194</v>
      </c>
      <c r="I1372" s="902"/>
      <c r="J1372" s="959" t="str">
        <f t="shared" si="32"/>
        <v>CHYBNÁ CENA</v>
      </c>
    </row>
    <row r="1373" spans="1:10" s="108" customFormat="1" ht="12.75">
      <c r="A1373" s="361"/>
      <c r="B1373" s="362"/>
      <c r="C1373" s="364"/>
      <c r="D1373" s="390"/>
      <c r="E1373" s="366"/>
      <c r="F1373" s="948"/>
      <c r="G1373" s="391"/>
      <c r="H1373" s="364"/>
      <c r="I1373" s="902"/>
      <c r="J1373" s="959" t="str">
        <f t="shared" si="32"/>
        <v/>
      </c>
    </row>
    <row r="1374" spans="1:10" s="108" customFormat="1" ht="22.5">
      <c r="A1374" s="1232">
        <v>74</v>
      </c>
      <c r="B1374" s="1233" t="s">
        <v>656</v>
      </c>
      <c r="C1374" s="1234" t="s">
        <v>4873</v>
      </c>
      <c r="D1374" s="1235" t="s">
        <v>1570</v>
      </c>
      <c r="E1374" s="1236">
        <v>1</v>
      </c>
      <c r="F1374" s="1237"/>
      <c r="G1374" s="1244">
        <f t="shared" si="29"/>
        <v>0</v>
      </c>
      <c r="H1374" s="1234" t="s">
        <v>2194</v>
      </c>
      <c r="I1374" s="1239"/>
      <c r="J1374" s="959" t="str">
        <f t="shared" si="32"/>
        <v>CHYBNÁ CENA</v>
      </c>
    </row>
    <row r="1375" spans="1:10" s="108" customFormat="1" ht="12.75">
      <c r="A1375" s="361"/>
      <c r="B1375" s="362"/>
      <c r="C1375" s="364"/>
      <c r="D1375" s="390"/>
      <c r="E1375" s="366"/>
      <c r="F1375" s="948"/>
      <c r="G1375" s="391"/>
      <c r="H1375" s="364"/>
      <c r="I1375" s="902"/>
      <c r="J1375" s="959" t="str">
        <f t="shared" si="32"/>
        <v/>
      </c>
    </row>
    <row r="1376" spans="1:10" s="108" customFormat="1" ht="22.5">
      <c r="A1376" s="1232">
        <v>75</v>
      </c>
      <c r="B1376" s="1233" t="s">
        <v>657</v>
      </c>
      <c r="C1376" s="1234" t="s">
        <v>4874</v>
      </c>
      <c r="D1376" s="1235" t="s">
        <v>1570</v>
      </c>
      <c r="E1376" s="1236">
        <v>1</v>
      </c>
      <c r="F1376" s="1237"/>
      <c r="G1376" s="1244">
        <f t="shared" si="29"/>
        <v>0</v>
      </c>
      <c r="H1376" s="1234" t="s">
        <v>2194</v>
      </c>
      <c r="I1376" s="1239"/>
      <c r="J1376" s="959" t="str">
        <f t="shared" si="32"/>
        <v>CHYBNÁ CENA</v>
      </c>
    </row>
    <row r="1377" spans="1:10" s="108" customFormat="1" ht="12.75">
      <c r="A1377" s="361"/>
      <c r="B1377" s="362"/>
      <c r="C1377" s="364"/>
      <c r="D1377" s="390"/>
      <c r="E1377" s="366"/>
      <c r="F1377" s="948"/>
      <c r="G1377" s="391"/>
      <c r="H1377" s="364"/>
      <c r="I1377" s="902"/>
      <c r="J1377" s="959" t="str">
        <f t="shared" si="32"/>
        <v/>
      </c>
    </row>
    <row r="1378" spans="1:10" s="108" customFormat="1" ht="22.5">
      <c r="A1378" s="1232">
        <v>76</v>
      </c>
      <c r="B1378" s="1233" t="s">
        <v>658</v>
      </c>
      <c r="C1378" s="1234" t="s">
        <v>4888</v>
      </c>
      <c r="D1378" s="1235" t="s">
        <v>1570</v>
      </c>
      <c r="E1378" s="1236">
        <v>1</v>
      </c>
      <c r="F1378" s="1237"/>
      <c r="G1378" s="1244">
        <f t="shared" si="29"/>
        <v>0</v>
      </c>
      <c r="H1378" s="1234" t="s">
        <v>585</v>
      </c>
      <c r="I1378" s="1239"/>
      <c r="J1378" s="959" t="str">
        <f t="shared" si="32"/>
        <v>CHYBNÁ CENA</v>
      </c>
    </row>
    <row r="1379" spans="1:10" s="108" customFormat="1" ht="12.75">
      <c r="A1379" s="361"/>
      <c r="B1379" s="362"/>
      <c r="C1379" s="364"/>
      <c r="D1379" s="390"/>
      <c r="E1379" s="366"/>
      <c r="F1379" s="948"/>
      <c r="G1379" s="391"/>
      <c r="H1379" s="364"/>
      <c r="I1379" s="911"/>
      <c r="J1379" s="959" t="str">
        <f t="shared" si="32"/>
        <v/>
      </c>
    </row>
    <row r="1380" spans="1:10" s="202" customFormat="1" ht="22.5">
      <c r="A1380" s="361">
        <v>78</v>
      </c>
      <c r="B1380" s="362" t="s">
        <v>3861</v>
      </c>
      <c r="C1380" s="364" t="s">
        <v>3862</v>
      </c>
      <c r="D1380" s="390" t="s">
        <v>1570</v>
      </c>
      <c r="E1380" s="366">
        <v>1</v>
      </c>
      <c r="F1380" s="948"/>
      <c r="G1380" s="391">
        <f t="shared" si="29"/>
        <v>0</v>
      </c>
      <c r="H1380" s="364" t="s">
        <v>1322</v>
      </c>
      <c r="I1380" s="902"/>
      <c r="J1380" s="959" t="str">
        <f t="shared" si="32"/>
        <v>CHYBNÁ CENA</v>
      </c>
    </row>
    <row r="1381" spans="1:10" s="202" customFormat="1" ht="12.75">
      <c r="A1381" s="361"/>
      <c r="B1381" s="369" t="s">
        <v>4530</v>
      </c>
      <c r="C1381" s="370" t="s">
        <v>3613</v>
      </c>
      <c r="D1381" s="390"/>
      <c r="E1381" s="366"/>
      <c r="F1381" s="948"/>
      <c r="G1381" s="367"/>
      <c r="H1381" s="364"/>
      <c r="I1381" s="910"/>
      <c r="J1381" s="959" t="str">
        <f t="shared" si="32"/>
        <v/>
      </c>
    </row>
    <row r="1382" spans="1:10" s="108" customFormat="1" ht="22.5">
      <c r="A1382" s="361">
        <v>79</v>
      </c>
      <c r="B1382" s="362" t="s">
        <v>659</v>
      </c>
      <c r="C1382" s="364" t="s">
        <v>3863</v>
      </c>
      <c r="D1382" s="390" t="s">
        <v>1570</v>
      </c>
      <c r="E1382" s="366">
        <v>1</v>
      </c>
      <c r="F1382" s="948"/>
      <c r="G1382" s="391">
        <f t="shared" si="29"/>
        <v>0</v>
      </c>
      <c r="H1382" s="364" t="s">
        <v>585</v>
      </c>
      <c r="I1382" s="902"/>
      <c r="J1382" s="959" t="str">
        <f t="shared" si="32"/>
        <v>CHYBNÁ CENA</v>
      </c>
    </row>
    <row r="1383" spans="1:10" s="202" customFormat="1" ht="12.75">
      <c r="A1383" s="361"/>
      <c r="B1383" s="362"/>
      <c r="C1383" s="370" t="s">
        <v>4300</v>
      </c>
      <c r="D1383" s="390"/>
      <c r="E1383" s="366"/>
      <c r="F1383" s="948"/>
      <c r="G1383" s="367"/>
      <c r="H1383" s="364"/>
      <c r="I1383" s="910"/>
      <c r="J1383" s="959" t="str">
        <f t="shared" si="32"/>
        <v/>
      </c>
    </row>
    <row r="1384" spans="1:10" s="202" customFormat="1" ht="22.5">
      <c r="A1384" s="1232">
        <v>80</v>
      </c>
      <c r="B1384" s="1233" t="s">
        <v>3864</v>
      </c>
      <c r="C1384" s="1234" t="s">
        <v>3865</v>
      </c>
      <c r="D1384" s="1235" t="s">
        <v>1570</v>
      </c>
      <c r="E1384" s="1236">
        <v>23</v>
      </c>
      <c r="F1384" s="1237"/>
      <c r="G1384" s="1244">
        <f t="shared" si="29"/>
        <v>0</v>
      </c>
      <c r="H1384" s="1234" t="s">
        <v>1322</v>
      </c>
      <c r="I1384" s="1239"/>
      <c r="J1384" s="959" t="str">
        <f t="shared" si="32"/>
        <v>CHYBNÁ CENA</v>
      </c>
    </row>
    <row r="1385" spans="1:10" s="202" customFormat="1" ht="12.75">
      <c r="A1385" s="361"/>
      <c r="B1385" s="369" t="s">
        <v>4530</v>
      </c>
      <c r="C1385" s="370" t="s">
        <v>152</v>
      </c>
      <c r="D1385" s="390"/>
      <c r="E1385" s="366"/>
      <c r="F1385" s="948"/>
      <c r="G1385" s="391"/>
      <c r="H1385" s="364"/>
      <c r="I1385" s="902"/>
      <c r="J1385" s="959" t="str">
        <f t="shared" si="32"/>
        <v/>
      </c>
    </row>
    <row r="1386" spans="1:10" s="202" customFormat="1" ht="12.75">
      <c r="A1386" s="361"/>
      <c r="B1386" s="369"/>
      <c r="C1386" s="370" t="s">
        <v>2323</v>
      </c>
      <c r="D1386" s="390"/>
      <c r="E1386" s="366"/>
      <c r="F1386" s="948"/>
      <c r="G1386" s="391"/>
      <c r="H1386" s="364"/>
      <c r="I1386" s="902"/>
      <c r="J1386" s="959" t="str">
        <f t="shared" si="32"/>
        <v/>
      </c>
    </row>
    <row r="1387" spans="1:10" s="202" customFormat="1" ht="12.75">
      <c r="A1387" s="361"/>
      <c r="B1387" s="369"/>
      <c r="C1387" s="370" t="s">
        <v>531</v>
      </c>
      <c r="D1387" s="390"/>
      <c r="E1387" s="366"/>
      <c r="F1387" s="948"/>
      <c r="G1387" s="391"/>
      <c r="H1387" s="364"/>
      <c r="I1387" s="902"/>
      <c r="J1387" s="959" t="str">
        <f t="shared" si="32"/>
        <v/>
      </c>
    </row>
    <row r="1388" spans="1:10" s="202" customFormat="1" ht="12.75">
      <c r="A1388" s="361"/>
      <c r="B1388" s="369"/>
      <c r="C1388" s="370" t="s">
        <v>4886</v>
      </c>
      <c r="D1388" s="390"/>
      <c r="E1388" s="366"/>
      <c r="F1388" s="948"/>
      <c r="G1388" s="391"/>
      <c r="H1388" s="364"/>
      <c r="I1388" s="902"/>
      <c r="J1388" s="959" t="str">
        <f t="shared" si="32"/>
        <v/>
      </c>
    </row>
    <row r="1389" spans="1:10" s="202" customFormat="1" ht="12.75">
      <c r="A1389" s="361"/>
      <c r="B1389" s="369"/>
      <c r="C1389" s="370" t="s">
        <v>3633</v>
      </c>
      <c r="D1389" s="390"/>
      <c r="E1389" s="366"/>
      <c r="F1389" s="948"/>
      <c r="G1389" s="391"/>
      <c r="H1389" s="364"/>
      <c r="I1389" s="902"/>
      <c r="J1389" s="959" t="str">
        <f t="shared" si="32"/>
        <v/>
      </c>
    </row>
    <row r="1390" spans="1:10" s="202" customFormat="1" ht="12.75">
      <c r="A1390" s="361"/>
      <c r="B1390" s="369"/>
      <c r="C1390" s="370" t="s">
        <v>532</v>
      </c>
      <c r="D1390" s="390"/>
      <c r="E1390" s="366"/>
      <c r="F1390" s="948"/>
      <c r="G1390" s="391"/>
      <c r="H1390" s="364"/>
      <c r="I1390" s="902"/>
      <c r="J1390" s="959" t="str">
        <f t="shared" si="32"/>
        <v/>
      </c>
    </row>
    <row r="1391" spans="1:10" s="202" customFormat="1" ht="12.75">
      <c r="A1391" s="361"/>
      <c r="B1391" s="369"/>
      <c r="C1391" s="370" t="s">
        <v>533</v>
      </c>
      <c r="D1391" s="390"/>
      <c r="E1391" s="366"/>
      <c r="F1391" s="948"/>
      <c r="G1391" s="391"/>
      <c r="H1391" s="364"/>
      <c r="I1391" s="902"/>
      <c r="J1391" s="959" t="str">
        <f t="shared" si="32"/>
        <v/>
      </c>
    </row>
    <row r="1392" spans="1:10" s="202" customFormat="1" ht="12.75">
      <c r="A1392" s="361"/>
      <c r="B1392" s="369"/>
      <c r="C1392" s="370" t="s">
        <v>534</v>
      </c>
      <c r="D1392" s="390"/>
      <c r="E1392" s="366"/>
      <c r="F1392" s="948"/>
      <c r="G1392" s="391"/>
      <c r="H1392" s="364"/>
      <c r="I1392" s="902"/>
      <c r="J1392" s="959" t="str">
        <f t="shared" si="32"/>
        <v/>
      </c>
    </row>
    <row r="1393" spans="1:10" s="202" customFormat="1" ht="12.75">
      <c r="A1393" s="361"/>
      <c r="B1393" s="369"/>
      <c r="C1393" s="370" t="s">
        <v>543</v>
      </c>
      <c r="D1393" s="390"/>
      <c r="E1393" s="366"/>
      <c r="F1393" s="948"/>
      <c r="G1393" s="391"/>
      <c r="H1393" s="364"/>
      <c r="I1393" s="902"/>
      <c r="J1393" s="959" t="str">
        <f t="shared" si="32"/>
        <v/>
      </c>
    </row>
    <row r="1394" spans="1:10" s="202" customFormat="1" ht="12.75">
      <c r="A1394" s="361"/>
      <c r="B1394" s="369"/>
      <c r="C1394" s="370" t="s">
        <v>544</v>
      </c>
      <c r="D1394" s="390"/>
      <c r="E1394" s="366"/>
      <c r="F1394" s="948"/>
      <c r="G1394" s="391"/>
      <c r="H1394" s="364"/>
      <c r="I1394" s="902"/>
      <c r="J1394" s="959" t="str">
        <f t="shared" si="32"/>
        <v/>
      </c>
    </row>
    <row r="1395" spans="1:10" s="202" customFormat="1" ht="12.75">
      <c r="A1395" s="361"/>
      <c r="B1395" s="369"/>
      <c r="C1395" s="370" t="s">
        <v>539</v>
      </c>
      <c r="D1395" s="390"/>
      <c r="E1395" s="366"/>
      <c r="F1395" s="948"/>
      <c r="G1395" s="391"/>
      <c r="H1395" s="364"/>
      <c r="I1395" s="902"/>
      <c r="J1395" s="959" t="str">
        <f t="shared" si="32"/>
        <v/>
      </c>
    </row>
    <row r="1396" spans="1:10" s="202" customFormat="1" ht="12.75">
      <c r="A1396" s="361"/>
      <c r="B1396" s="369"/>
      <c r="C1396" s="370" t="s">
        <v>545</v>
      </c>
      <c r="D1396" s="390"/>
      <c r="E1396" s="366"/>
      <c r="F1396" s="948"/>
      <c r="G1396" s="391"/>
      <c r="H1396" s="364"/>
      <c r="I1396" s="902"/>
      <c r="J1396" s="959" t="str">
        <f t="shared" si="32"/>
        <v/>
      </c>
    </row>
    <row r="1397" spans="1:10" s="202" customFormat="1" ht="12.75">
      <c r="A1397" s="361"/>
      <c r="B1397" s="369"/>
      <c r="C1397" s="370" t="s">
        <v>153</v>
      </c>
      <c r="D1397" s="390"/>
      <c r="E1397" s="366"/>
      <c r="F1397" s="948"/>
      <c r="G1397" s="391"/>
      <c r="H1397" s="364"/>
      <c r="I1397" s="902"/>
      <c r="J1397" s="959" t="str">
        <f t="shared" si="32"/>
        <v/>
      </c>
    </row>
    <row r="1398" spans="1:10" s="202" customFormat="1" ht="12.75">
      <c r="A1398" s="361"/>
      <c r="B1398" s="362"/>
      <c r="C1398" s="370" t="s">
        <v>154</v>
      </c>
      <c r="D1398" s="390"/>
      <c r="E1398" s="366"/>
      <c r="F1398" s="948"/>
      <c r="G1398" s="391"/>
      <c r="H1398" s="364"/>
      <c r="I1398" s="902"/>
      <c r="J1398" s="959" t="str">
        <f t="shared" si="32"/>
        <v/>
      </c>
    </row>
    <row r="1399" spans="1:10" s="202" customFormat="1" ht="22.5">
      <c r="A1399" s="1232">
        <v>81</v>
      </c>
      <c r="B1399" s="1233" t="s">
        <v>660</v>
      </c>
      <c r="C1399" s="1234" t="s">
        <v>3866</v>
      </c>
      <c r="D1399" s="1235" t="s">
        <v>1570</v>
      </c>
      <c r="E1399" s="1236">
        <v>1</v>
      </c>
      <c r="F1399" s="1237"/>
      <c r="G1399" s="1244">
        <f aca="true" t="shared" si="33" ref="G1399">E1399*F1399</f>
        <v>0</v>
      </c>
      <c r="H1399" s="1234" t="s">
        <v>585</v>
      </c>
      <c r="I1399" s="1239"/>
      <c r="J1399" s="959" t="str">
        <f t="shared" si="32"/>
        <v>CHYBNÁ CENA</v>
      </c>
    </row>
    <row r="1400" spans="1:10" s="202" customFormat="1" ht="12.75">
      <c r="A1400" s="361"/>
      <c r="B1400" s="362"/>
      <c r="C1400" s="370" t="s">
        <v>4783</v>
      </c>
      <c r="D1400" s="390"/>
      <c r="E1400" s="366"/>
      <c r="F1400" s="948"/>
      <c r="G1400" s="391"/>
      <c r="H1400" s="364"/>
      <c r="I1400" s="902"/>
      <c r="J1400" s="959" t="str">
        <f t="shared" si="32"/>
        <v/>
      </c>
    </row>
    <row r="1401" spans="1:10" s="202" customFormat="1" ht="22.5">
      <c r="A1401" s="1232" t="s">
        <v>155</v>
      </c>
      <c r="B1401" s="1233" t="s">
        <v>156</v>
      </c>
      <c r="C1401" s="1234" t="s">
        <v>157</v>
      </c>
      <c r="D1401" s="1235" t="s">
        <v>1570</v>
      </c>
      <c r="E1401" s="1236">
        <v>2</v>
      </c>
      <c r="F1401" s="1237"/>
      <c r="G1401" s="1244">
        <f aca="true" t="shared" si="34" ref="G1401">E1401*F1401</f>
        <v>0</v>
      </c>
      <c r="H1401" s="1234" t="s">
        <v>585</v>
      </c>
      <c r="I1401" s="1239"/>
      <c r="J1401" s="959" t="str">
        <f t="shared" si="32"/>
        <v>CHYBNÁ CENA</v>
      </c>
    </row>
    <row r="1402" spans="1:10" s="202" customFormat="1" ht="12.75">
      <c r="A1402" s="361"/>
      <c r="B1402" s="362"/>
      <c r="C1402" s="370" t="s">
        <v>158</v>
      </c>
      <c r="D1402" s="390"/>
      <c r="E1402" s="366"/>
      <c r="F1402" s="948"/>
      <c r="G1402" s="367"/>
      <c r="H1402" s="364"/>
      <c r="I1402" s="902"/>
      <c r="J1402" s="959" t="str">
        <f t="shared" si="32"/>
        <v/>
      </c>
    </row>
    <row r="1403" spans="1:10" s="202" customFormat="1" ht="12.75">
      <c r="A1403" s="361"/>
      <c r="B1403" s="362"/>
      <c r="C1403" s="370" t="s">
        <v>4786</v>
      </c>
      <c r="D1403" s="390"/>
      <c r="E1403" s="366"/>
      <c r="F1403" s="948"/>
      <c r="G1403" s="367"/>
      <c r="H1403" s="364"/>
      <c r="I1403" s="902"/>
      <c r="J1403" s="959" t="str">
        <f t="shared" si="32"/>
        <v/>
      </c>
    </row>
    <row r="1404" spans="1:10" s="202" customFormat="1" ht="22.5">
      <c r="A1404" s="361">
        <v>82</v>
      </c>
      <c r="B1404" s="362" t="s">
        <v>661</v>
      </c>
      <c r="C1404" s="364" t="s">
        <v>3867</v>
      </c>
      <c r="D1404" s="390" t="s">
        <v>1570</v>
      </c>
      <c r="E1404" s="366">
        <v>1</v>
      </c>
      <c r="F1404" s="948"/>
      <c r="G1404" s="391">
        <f aca="true" t="shared" si="35" ref="G1404">E1404*F1404</f>
        <v>0</v>
      </c>
      <c r="H1404" s="364" t="s">
        <v>585</v>
      </c>
      <c r="I1404" s="910"/>
      <c r="J1404" s="959" t="str">
        <f t="shared" si="32"/>
        <v>CHYBNÁ CENA</v>
      </c>
    </row>
    <row r="1405" spans="1:10" s="202" customFormat="1" ht="12.75">
      <c r="A1405" s="361"/>
      <c r="B1405" s="362"/>
      <c r="C1405" s="370" t="s">
        <v>4794</v>
      </c>
      <c r="D1405" s="390"/>
      <c r="E1405" s="366"/>
      <c r="F1405" s="948"/>
      <c r="G1405" s="391"/>
      <c r="H1405" s="364"/>
      <c r="I1405" s="910"/>
      <c r="J1405" s="959" t="str">
        <f t="shared" si="32"/>
        <v/>
      </c>
    </row>
    <row r="1406" spans="1:10" s="202" customFormat="1" ht="22.5">
      <c r="A1406" s="1232">
        <v>83</v>
      </c>
      <c r="B1406" s="1233" t="s">
        <v>662</v>
      </c>
      <c r="C1406" s="1234" t="s">
        <v>3868</v>
      </c>
      <c r="D1406" s="1235" t="s">
        <v>1570</v>
      </c>
      <c r="E1406" s="1236">
        <v>2</v>
      </c>
      <c r="F1406" s="1237"/>
      <c r="G1406" s="1244">
        <f aca="true" t="shared" si="36" ref="G1406">E1406*F1406</f>
        <v>0</v>
      </c>
      <c r="H1406" s="1234" t="s">
        <v>585</v>
      </c>
      <c r="I1406" s="1239"/>
      <c r="J1406" s="959" t="str">
        <f t="shared" si="32"/>
        <v>CHYBNÁ CENA</v>
      </c>
    </row>
    <row r="1407" spans="1:10" s="202" customFormat="1" ht="12.75">
      <c r="A1407" s="361"/>
      <c r="B1407" s="362"/>
      <c r="C1407" s="370" t="s">
        <v>4887</v>
      </c>
      <c r="D1407" s="390"/>
      <c r="E1407" s="366"/>
      <c r="F1407" s="948"/>
      <c r="G1407" s="367"/>
      <c r="H1407" s="364"/>
      <c r="I1407" s="902"/>
      <c r="J1407" s="959" t="str">
        <f t="shared" si="32"/>
        <v/>
      </c>
    </row>
    <row r="1408" spans="1:10" s="202" customFormat="1" ht="22.5">
      <c r="A1408" s="1232" t="s">
        <v>159</v>
      </c>
      <c r="B1408" s="1233" t="s">
        <v>160</v>
      </c>
      <c r="C1408" s="1234" t="s">
        <v>161</v>
      </c>
      <c r="D1408" s="1235" t="s">
        <v>1570</v>
      </c>
      <c r="E1408" s="1236">
        <v>1</v>
      </c>
      <c r="F1408" s="1237"/>
      <c r="G1408" s="1244">
        <f aca="true" t="shared" si="37" ref="G1408">E1408*F1408</f>
        <v>0</v>
      </c>
      <c r="H1408" s="1234" t="s">
        <v>585</v>
      </c>
      <c r="I1408" s="1250"/>
      <c r="J1408" s="959" t="str">
        <f t="shared" si="32"/>
        <v>CHYBNÁ CENA</v>
      </c>
    </row>
    <row r="1409" spans="1:10" s="202" customFormat="1" ht="12.75">
      <c r="A1409" s="361"/>
      <c r="B1409" s="362"/>
      <c r="C1409" s="370" t="s">
        <v>4791</v>
      </c>
      <c r="D1409" s="390"/>
      <c r="E1409" s="366"/>
      <c r="F1409" s="948"/>
      <c r="G1409" s="391"/>
      <c r="H1409" s="364"/>
      <c r="I1409" s="902"/>
      <c r="J1409" s="959" t="str">
        <f t="shared" si="32"/>
        <v/>
      </c>
    </row>
    <row r="1410" spans="1:10" s="202" customFormat="1" ht="22.5">
      <c r="A1410" s="1257">
        <v>83</v>
      </c>
      <c r="B1410" s="362" t="s">
        <v>663</v>
      </c>
      <c r="C1410" s="364" t="s">
        <v>3869</v>
      </c>
      <c r="D1410" s="390" t="s">
        <v>1570</v>
      </c>
      <c r="E1410" s="366">
        <v>3</v>
      </c>
      <c r="F1410" s="948"/>
      <c r="G1410" s="391">
        <f aca="true" t="shared" si="38" ref="G1410">E1410*F1410</f>
        <v>0</v>
      </c>
      <c r="H1410" s="364" t="s">
        <v>585</v>
      </c>
      <c r="I1410" s="910"/>
      <c r="J1410" s="959" t="str">
        <f t="shared" si="32"/>
        <v>CHYBNÁ CENA</v>
      </c>
    </row>
    <row r="1411" spans="1:10" s="202" customFormat="1" ht="12.75">
      <c r="A1411" s="361"/>
      <c r="B1411" s="362"/>
      <c r="C1411" s="370" t="s">
        <v>3870</v>
      </c>
      <c r="D1411" s="390"/>
      <c r="E1411" s="366"/>
      <c r="F1411" s="948"/>
      <c r="G1411" s="367"/>
      <c r="H1411" s="364"/>
      <c r="I1411" s="910"/>
      <c r="J1411" s="959" t="str">
        <f t="shared" si="32"/>
        <v/>
      </c>
    </row>
    <row r="1412" spans="1:10" s="202" customFormat="1" ht="22.5">
      <c r="A1412" s="361">
        <v>84</v>
      </c>
      <c r="B1412" s="362" t="s">
        <v>664</v>
      </c>
      <c r="C1412" s="364" t="s">
        <v>3871</v>
      </c>
      <c r="D1412" s="390" t="s">
        <v>1570</v>
      </c>
      <c r="E1412" s="366">
        <v>1</v>
      </c>
      <c r="F1412" s="948"/>
      <c r="G1412" s="391">
        <f aca="true" t="shared" si="39" ref="G1412">E1412*F1412</f>
        <v>0</v>
      </c>
      <c r="H1412" s="364" t="s">
        <v>585</v>
      </c>
      <c r="I1412" s="910"/>
      <c r="J1412" s="959" t="str">
        <f t="shared" si="32"/>
        <v>CHYBNÁ CENA</v>
      </c>
    </row>
    <row r="1413" spans="1:10" s="202" customFormat="1" ht="12.75">
      <c r="A1413" s="361"/>
      <c r="B1413" s="362"/>
      <c r="C1413" s="370" t="s">
        <v>4792</v>
      </c>
      <c r="D1413" s="390"/>
      <c r="E1413" s="366"/>
      <c r="F1413" s="948"/>
      <c r="G1413" s="367"/>
      <c r="H1413" s="364"/>
      <c r="I1413" s="910"/>
      <c r="J1413" s="959" t="str">
        <f t="shared" si="32"/>
        <v/>
      </c>
    </row>
    <row r="1414" spans="1:10" s="202" customFormat="1" ht="22.5">
      <c r="A1414" s="361">
        <v>85</v>
      </c>
      <c r="B1414" s="362" t="s">
        <v>665</v>
      </c>
      <c r="C1414" s="364" t="s">
        <v>3872</v>
      </c>
      <c r="D1414" s="390" t="s">
        <v>1570</v>
      </c>
      <c r="E1414" s="366">
        <v>1</v>
      </c>
      <c r="F1414" s="948"/>
      <c r="G1414" s="391">
        <f aca="true" t="shared" si="40" ref="G1414">E1414*F1414</f>
        <v>0</v>
      </c>
      <c r="H1414" s="364" t="s">
        <v>585</v>
      </c>
      <c r="I1414" s="910"/>
      <c r="J1414" s="959" t="str">
        <f t="shared" si="32"/>
        <v>CHYBNÁ CENA</v>
      </c>
    </row>
    <row r="1415" spans="1:10" s="202" customFormat="1" ht="12.75">
      <c r="A1415" s="361"/>
      <c r="B1415" s="362"/>
      <c r="C1415" s="370" t="s">
        <v>3120</v>
      </c>
      <c r="D1415" s="390"/>
      <c r="E1415" s="366"/>
      <c r="F1415" s="948"/>
      <c r="G1415" s="367"/>
      <c r="H1415" s="364"/>
      <c r="I1415" s="910"/>
      <c r="J1415" s="959" t="str">
        <f t="shared" si="32"/>
        <v/>
      </c>
    </row>
    <row r="1416" spans="1:10" s="202" customFormat="1" ht="22.5">
      <c r="A1416" s="361">
        <v>86</v>
      </c>
      <c r="B1416" s="362" t="s">
        <v>666</v>
      </c>
      <c r="C1416" s="364" t="s">
        <v>542</v>
      </c>
      <c r="D1416" s="390" t="s">
        <v>1570</v>
      </c>
      <c r="E1416" s="366">
        <v>4</v>
      </c>
      <c r="F1416" s="948"/>
      <c r="G1416" s="391">
        <f aca="true" t="shared" si="41" ref="G1416">E1416*F1416</f>
        <v>0</v>
      </c>
      <c r="H1416" s="364" t="s">
        <v>585</v>
      </c>
      <c r="I1416" s="910"/>
      <c r="J1416" s="959" t="str">
        <f t="shared" si="32"/>
        <v>CHYBNÁ CENA</v>
      </c>
    </row>
    <row r="1417" spans="1:10" s="202" customFormat="1" ht="12.75">
      <c r="A1417" s="361"/>
      <c r="B1417" s="362"/>
      <c r="C1417" s="370" t="s">
        <v>1316</v>
      </c>
      <c r="D1417" s="390"/>
      <c r="E1417" s="366"/>
      <c r="F1417" s="948"/>
      <c r="G1417" s="391"/>
      <c r="H1417" s="364"/>
      <c r="I1417" s="910"/>
      <c r="J1417" s="959" t="str">
        <f t="shared" si="32"/>
        <v/>
      </c>
    </row>
    <row r="1418" spans="1:10" s="202" customFormat="1" ht="12.75">
      <c r="A1418" s="361"/>
      <c r="B1418" s="362"/>
      <c r="C1418" s="370" t="s">
        <v>1317</v>
      </c>
      <c r="D1418" s="390"/>
      <c r="E1418" s="366"/>
      <c r="F1418" s="948"/>
      <c r="G1418" s="391"/>
      <c r="H1418" s="364"/>
      <c r="I1418" s="910"/>
      <c r="J1418" s="959" t="str">
        <f t="shared" si="32"/>
        <v/>
      </c>
    </row>
    <row r="1419" spans="1:10" s="202" customFormat="1" ht="22.5">
      <c r="A1419" s="361">
        <v>87</v>
      </c>
      <c r="B1419" s="362" t="s">
        <v>667</v>
      </c>
      <c r="C1419" s="364" t="s">
        <v>3874</v>
      </c>
      <c r="D1419" s="390" t="s">
        <v>1570</v>
      </c>
      <c r="E1419" s="366">
        <v>1</v>
      </c>
      <c r="F1419" s="948"/>
      <c r="G1419" s="391">
        <f aca="true" t="shared" si="42" ref="G1419">E1419*F1419</f>
        <v>0</v>
      </c>
      <c r="H1419" s="364" t="s">
        <v>585</v>
      </c>
      <c r="I1419" s="910"/>
      <c r="J1419" s="959" t="str">
        <f t="shared" si="32"/>
        <v>CHYBNÁ CENA</v>
      </c>
    </row>
    <row r="1420" spans="1:10" s="202" customFormat="1" ht="12.75">
      <c r="A1420" s="361"/>
      <c r="B1420" s="362"/>
      <c r="C1420" s="370" t="s">
        <v>1320</v>
      </c>
      <c r="D1420" s="390"/>
      <c r="E1420" s="366"/>
      <c r="F1420" s="948"/>
      <c r="G1420" s="367"/>
      <c r="H1420" s="364"/>
      <c r="I1420" s="910"/>
      <c r="J1420" s="959" t="str">
        <f t="shared" si="32"/>
        <v/>
      </c>
    </row>
    <row r="1421" spans="1:10" s="202" customFormat="1" ht="22.5">
      <c r="A1421" s="361">
        <v>88</v>
      </c>
      <c r="B1421" s="362" t="s">
        <v>535</v>
      </c>
      <c r="C1421" s="364" t="s">
        <v>537</v>
      </c>
      <c r="D1421" s="390" t="s">
        <v>1570</v>
      </c>
      <c r="E1421" s="366">
        <v>1</v>
      </c>
      <c r="F1421" s="948"/>
      <c r="G1421" s="391">
        <f aca="true" t="shared" si="43" ref="G1421">E1421*F1421</f>
        <v>0</v>
      </c>
      <c r="H1421" s="364" t="s">
        <v>585</v>
      </c>
      <c r="I1421" s="910"/>
      <c r="J1421" s="959" t="str">
        <f t="shared" si="32"/>
        <v>CHYBNÁ CENA</v>
      </c>
    </row>
    <row r="1422" spans="1:10" s="108" customFormat="1" ht="12.75">
      <c r="A1422" s="361"/>
      <c r="B1422" s="362"/>
      <c r="C1422" s="370" t="s">
        <v>538</v>
      </c>
      <c r="D1422" s="390"/>
      <c r="E1422" s="366"/>
      <c r="F1422" s="948"/>
      <c r="G1422" s="367"/>
      <c r="H1422" s="364"/>
      <c r="I1422" s="910"/>
      <c r="J1422" s="959" t="str">
        <f aca="true" t="shared" si="44" ref="J1422:J1485">IF((ISBLANK(D1422)),"",IF(G1422&lt;=0,"CHYBNÁ CENA",""))</f>
        <v/>
      </c>
    </row>
    <row r="1423" spans="1:10" s="202" customFormat="1" ht="22.5">
      <c r="A1423" s="361">
        <v>89</v>
      </c>
      <c r="B1423" s="362" t="s">
        <v>536</v>
      </c>
      <c r="C1423" s="364" t="s">
        <v>540</v>
      </c>
      <c r="D1423" s="390" t="s">
        <v>1570</v>
      </c>
      <c r="E1423" s="366">
        <v>1</v>
      </c>
      <c r="F1423" s="948"/>
      <c r="G1423" s="391">
        <f aca="true" t="shared" si="45" ref="G1423">E1423*F1423</f>
        <v>0</v>
      </c>
      <c r="H1423" s="364" t="s">
        <v>585</v>
      </c>
      <c r="I1423" s="910"/>
      <c r="J1423" s="959" t="str">
        <f t="shared" si="44"/>
        <v>CHYBNÁ CENA</v>
      </c>
    </row>
    <row r="1424" spans="1:10" s="202" customFormat="1" ht="12.75">
      <c r="A1424" s="361"/>
      <c r="B1424" s="362"/>
      <c r="C1424" s="370" t="s">
        <v>1318</v>
      </c>
      <c r="D1424" s="390"/>
      <c r="E1424" s="366"/>
      <c r="F1424" s="948"/>
      <c r="G1424" s="367"/>
      <c r="H1424" s="364"/>
      <c r="I1424" s="910"/>
      <c r="J1424" s="959" t="str">
        <f t="shared" si="44"/>
        <v/>
      </c>
    </row>
    <row r="1425" spans="1:10" s="202" customFormat="1" ht="22.5">
      <c r="A1425" s="1232">
        <v>90</v>
      </c>
      <c r="B1425" s="1233" t="s">
        <v>541</v>
      </c>
      <c r="C1425" s="1234" t="s">
        <v>162</v>
      </c>
      <c r="D1425" s="1235" t="s">
        <v>1570</v>
      </c>
      <c r="E1425" s="1236">
        <v>3</v>
      </c>
      <c r="F1425" s="1237"/>
      <c r="G1425" s="1244">
        <f aca="true" t="shared" si="46" ref="G1425">E1425*F1425</f>
        <v>0</v>
      </c>
      <c r="H1425" s="1234" t="s">
        <v>2187</v>
      </c>
      <c r="I1425" s="1239"/>
      <c r="J1425" s="959" t="str">
        <f t="shared" si="44"/>
        <v>CHYBNÁ CENA</v>
      </c>
    </row>
    <row r="1426" spans="1:10" s="202" customFormat="1" ht="12.75">
      <c r="A1426" s="361"/>
      <c r="B1426" s="362"/>
      <c r="C1426" s="370" t="s">
        <v>4798</v>
      </c>
      <c r="D1426" s="390"/>
      <c r="E1426" s="366"/>
      <c r="F1426" s="948"/>
      <c r="G1426" s="391"/>
      <c r="H1426" s="364"/>
      <c r="I1426" s="902"/>
      <c r="J1426" s="959" t="str">
        <f t="shared" si="44"/>
        <v/>
      </c>
    </row>
    <row r="1427" spans="1:10" s="202" customFormat="1" ht="12.75">
      <c r="A1427" s="361"/>
      <c r="B1427" s="362"/>
      <c r="C1427" s="370" t="s">
        <v>3873</v>
      </c>
      <c r="D1427" s="390"/>
      <c r="E1427" s="366"/>
      <c r="F1427" s="948"/>
      <c r="G1427" s="391"/>
      <c r="H1427" s="364"/>
      <c r="I1427" s="902"/>
      <c r="J1427" s="959" t="str">
        <f t="shared" si="44"/>
        <v/>
      </c>
    </row>
    <row r="1428" spans="1:10" s="202" customFormat="1" ht="22.5">
      <c r="A1428" s="1232" t="s">
        <v>163</v>
      </c>
      <c r="B1428" s="1233" t="s">
        <v>164</v>
      </c>
      <c r="C1428" s="1234" t="s">
        <v>165</v>
      </c>
      <c r="D1428" s="1235" t="s">
        <v>1570</v>
      </c>
      <c r="E1428" s="1236">
        <v>1</v>
      </c>
      <c r="F1428" s="1237"/>
      <c r="G1428" s="1244">
        <f aca="true" t="shared" si="47" ref="G1428">E1428*F1428</f>
        <v>0</v>
      </c>
      <c r="H1428" s="1234" t="s">
        <v>585</v>
      </c>
      <c r="I1428" s="1239"/>
      <c r="J1428" s="959" t="str">
        <f t="shared" si="44"/>
        <v>CHYBNÁ CENA</v>
      </c>
    </row>
    <row r="1429" spans="1:10" s="202" customFormat="1" ht="12.75">
      <c r="A1429" s="361"/>
      <c r="B1429" s="362"/>
      <c r="C1429" s="370" t="s">
        <v>166</v>
      </c>
      <c r="D1429" s="390"/>
      <c r="E1429" s="366"/>
      <c r="F1429" s="948"/>
      <c r="G1429" s="367"/>
      <c r="H1429" s="364"/>
      <c r="I1429" s="902"/>
      <c r="J1429" s="959" t="str">
        <f t="shared" si="44"/>
        <v/>
      </c>
    </row>
    <row r="1430" spans="1:10" s="202" customFormat="1" ht="22.5">
      <c r="A1430" s="361">
        <v>91</v>
      </c>
      <c r="B1430" s="362" t="s">
        <v>3875</v>
      </c>
      <c r="C1430" s="364" t="s">
        <v>3876</v>
      </c>
      <c r="D1430" s="390" t="s">
        <v>1570</v>
      </c>
      <c r="E1430" s="366">
        <v>11</v>
      </c>
      <c r="F1430" s="948"/>
      <c r="G1430" s="391">
        <f aca="true" t="shared" si="48" ref="G1430">E1430*F1430</f>
        <v>0</v>
      </c>
      <c r="H1430" s="364" t="s">
        <v>1322</v>
      </c>
      <c r="I1430" s="910"/>
      <c r="J1430" s="959" t="str">
        <f t="shared" si="44"/>
        <v>CHYBNÁ CENA</v>
      </c>
    </row>
    <row r="1431" spans="1:10" s="202" customFormat="1" ht="12.75">
      <c r="A1431" s="361"/>
      <c r="B1431" s="369" t="s">
        <v>4530</v>
      </c>
      <c r="C1431" s="370" t="s">
        <v>547</v>
      </c>
      <c r="D1431" s="390"/>
      <c r="E1431" s="366"/>
      <c r="F1431" s="948"/>
      <c r="G1431" s="391"/>
      <c r="H1431" s="364"/>
      <c r="I1431" s="902"/>
      <c r="J1431" s="959" t="str">
        <f t="shared" si="44"/>
        <v/>
      </c>
    </row>
    <row r="1432" spans="1:10" s="202" customFormat="1" ht="22.5">
      <c r="A1432" s="361">
        <v>92</v>
      </c>
      <c r="B1432" s="362" t="s">
        <v>668</v>
      </c>
      <c r="C1432" s="364" t="s">
        <v>3877</v>
      </c>
      <c r="D1432" s="390" t="s">
        <v>1570</v>
      </c>
      <c r="E1432" s="366">
        <v>11</v>
      </c>
      <c r="F1432" s="948"/>
      <c r="G1432" s="391">
        <f aca="true" t="shared" si="49" ref="G1432">E1432*F1432</f>
        <v>0</v>
      </c>
      <c r="H1432" s="364" t="s">
        <v>585</v>
      </c>
      <c r="I1432" s="910"/>
      <c r="J1432" s="959" t="str">
        <f t="shared" si="44"/>
        <v>CHYBNÁ CENA</v>
      </c>
    </row>
    <row r="1433" spans="1:10" s="202" customFormat="1" ht="22.5">
      <c r="A1433" s="361"/>
      <c r="B1433" s="362"/>
      <c r="C1433" s="370" t="s">
        <v>546</v>
      </c>
      <c r="D1433" s="390"/>
      <c r="E1433" s="366"/>
      <c r="F1433" s="948"/>
      <c r="G1433" s="367"/>
      <c r="H1433" s="364"/>
      <c r="I1433" s="910"/>
      <c r="J1433" s="959" t="str">
        <f t="shared" si="44"/>
        <v/>
      </c>
    </row>
    <row r="1434" spans="1:10" s="108" customFormat="1" ht="12.75">
      <c r="A1434" s="361"/>
      <c r="B1434" s="362"/>
      <c r="C1434" s="370"/>
      <c r="D1434" s="390"/>
      <c r="E1434" s="366"/>
      <c r="F1434" s="948"/>
      <c r="G1434" s="391"/>
      <c r="H1434" s="364"/>
      <c r="I1434" s="902"/>
      <c r="J1434" s="959" t="str">
        <f t="shared" si="44"/>
        <v/>
      </c>
    </row>
    <row r="1435" spans="1:10" s="415" customFormat="1" ht="12.75">
      <c r="A1435" s="409"/>
      <c r="B1435" s="410"/>
      <c r="C1435" s="411" t="s">
        <v>3878</v>
      </c>
      <c r="D1435" s="412"/>
      <c r="E1435" s="413"/>
      <c r="F1435" s="958"/>
      <c r="G1435" s="414"/>
      <c r="H1435" s="815"/>
      <c r="I1435" s="917"/>
      <c r="J1435" s="959" t="str">
        <f t="shared" si="44"/>
        <v/>
      </c>
    </row>
    <row r="1436" spans="1:10" s="108" customFormat="1" ht="22.5">
      <c r="A1436" s="361">
        <v>93</v>
      </c>
      <c r="B1436" s="362" t="s">
        <v>669</v>
      </c>
      <c r="C1436" s="364" t="s">
        <v>4818</v>
      </c>
      <c r="D1436" s="390" t="s">
        <v>456</v>
      </c>
      <c r="E1436" s="366">
        <v>41</v>
      </c>
      <c r="F1436" s="948"/>
      <c r="G1436" s="391">
        <f aca="true" t="shared" si="50" ref="G1436:G1448">E1436*F1436</f>
        <v>0</v>
      </c>
      <c r="H1436" s="364" t="s">
        <v>586</v>
      </c>
      <c r="I1436" s="902"/>
      <c r="J1436" s="959" t="str">
        <f t="shared" si="44"/>
        <v>CHYBNÁ CENA</v>
      </c>
    </row>
    <row r="1437" spans="1:10" s="108" customFormat="1" ht="12.75">
      <c r="A1437" s="361"/>
      <c r="B1437" s="362"/>
      <c r="C1437" s="364"/>
      <c r="D1437" s="390"/>
      <c r="E1437" s="366"/>
      <c r="F1437" s="948"/>
      <c r="G1437" s="391"/>
      <c r="H1437" s="364"/>
      <c r="I1437" s="902"/>
      <c r="J1437" s="959" t="str">
        <f t="shared" si="44"/>
        <v/>
      </c>
    </row>
    <row r="1438" spans="1:10" s="108" customFormat="1" ht="22.5">
      <c r="A1438" s="361">
        <v>94</v>
      </c>
      <c r="B1438" s="362" t="s">
        <v>670</v>
      </c>
      <c r="C1438" s="364" t="s">
        <v>4819</v>
      </c>
      <c r="D1438" s="390" t="s">
        <v>456</v>
      </c>
      <c r="E1438" s="366">
        <v>28</v>
      </c>
      <c r="F1438" s="948"/>
      <c r="G1438" s="391">
        <f t="shared" si="50"/>
        <v>0</v>
      </c>
      <c r="H1438" s="364" t="s">
        <v>586</v>
      </c>
      <c r="I1438" s="902"/>
      <c r="J1438" s="959" t="str">
        <f t="shared" si="44"/>
        <v>CHYBNÁ CENA</v>
      </c>
    </row>
    <row r="1439" spans="1:10" s="108" customFormat="1" ht="12.75">
      <c r="A1439" s="361"/>
      <c r="B1439" s="362"/>
      <c r="C1439" s="364"/>
      <c r="D1439" s="390"/>
      <c r="E1439" s="366"/>
      <c r="F1439" s="948"/>
      <c r="G1439" s="391"/>
      <c r="H1439" s="364"/>
      <c r="I1439" s="902"/>
      <c r="J1439" s="959" t="str">
        <f t="shared" si="44"/>
        <v/>
      </c>
    </row>
    <row r="1440" spans="1:10" s="108" customFormat="1" ht="22.5">
      <c r="A1440" s="361">
        <v>95</v>
      </c>
      <c r="B1440" s="362" t="s">
        <v>671</v>
      </c>
      <c r="C1440" s="364" t="s">
        <v>4820</v>
      </c>
      <c r="D1440" s="390" t="s">
        <v>456</v>
      </c>
      <c r="E1440" s="366">
        <v>76.82</v>
      </c>
      <c r="F1440" s="948"/>
      <c r="G1440" s="391">
        <f t="shared" si="50"/>
        <v>0</v>
      </c>
      <c r="H1440" s="364" t="s">
        <v>586</v>
      </c>
      <c r="I1440" s="902"/>
      <c r="J1440" s="959" t="str">
        <f t="shared" si="44"/>
        <v>CHYBNÁ CENA</v>
      </c>
    </row>
    <row r="1441" spans="1:10" s="108" customFormat="1" ht="12.75">
      <c r="A1441" s="361"/>
      <c r="B1441" s="362"/>
      <c r="C1441" s="364"/>
      <c r="D1441" s="390"/>
      <c r="E1441" s="366"/>
      <c r="F1441" s="948"/>
      <c r="G1441" s="391"/>
      <c r="H1441" s="364"/>
      <c r="I1441" s="902"/>
      <c r="J1441" s="959" t="str">
        <f t="shared" si="44"/>
        <v/>
      </c>
    </row>
    <row r="1442" spans="1:10" s="108" customFormat="1" ht="22.5">
      <c r="A1442" s="361">
        <v>96</v>
      </c>
      <c r="B1442" s="362" t="s">
        <v>672</v>
      </c>
      <c r="C1442" s="364" t="s">
        <v>4821</v>
      </c>
      <c r="D1442" s="390" t="s">
        <v>456</v>
      </c>
      <c r="E1442" s="366">
        <v>39.31</v>
      </c>
      <c r="F1442" s="948"/>
      <c r="G1442" s="391">
        <f>E1442*F1442</f>
        <v>0</v>
      </c>
      <c r="H1442" s="364" t="s">
        <v>586</v>
      </c>
      <c r="I1442" s="902"/>
      <c r="J1442" s="959" t="str">
        <f t="shared" si="44"/>
        <v>CHYBNÁ CENA</v>
      </c>
    </row>
    <row r="1443" spans="1:10" s="108" customFormat="1" ht="12.75">
      <c r="A1443" s="361"/>
      <c r="B1443" s="362"/>
      <c r="C1443" s="364"/>
      <c r="D1443" s="390"/>
      <c r="E1443" s="366"/>
      <c r="F1443" s="948"/>
      <c r="G1443" s="391"/>
      <c r="H1443" s="364"/>
      <c r="I1443" s="902"/>
      <c r="J1443" s="959" t="str">
        <f t="shared" si="44"/>
        <v/>
      </c>
    </row>
    <row r="1444" spans="1:10" s="108" customFormat="1" ht="22.5">
      <c r="A1444" s="361">
        <v>97</v>
      </c>
      <c r="B1444" s="362" t="s">
        <v>673</v>
      </c>
      <c r="C1444" s="364" t="s">
        <v>4822</v>
      </c>
      <c r="D1444" s="390" t="s">
        <v>456</v>
      </c>
      <c r="E1444" s="366">
        <v>25.26</v>
      </c>
      <c r="F1444" s="948"/>
      <c r="G1444" s="391">
        <f t="shared" si="50"/>
        <v>0</v>
      </c>
      <c r="H1444" s="364" t="s">
        <v>586</v>
      </c>
      <c r="I1444" s="902"/>
      <c r="J1444" s="959" t="str">
        <f t="shared" si="44"/>
        <v>CHYBNÁ CENA</v>
      </c>
    </row>
    <row r="1445" spans="1:10" s="108" customFormat="1" ht="12.75">
      <c r="A1445" s="361"/>
      <c r="B1445" s="362"/>
      <c r="C1445" s="364"/>
      <c r="D1445" s="390"/>
      <c r="E1445" s="366"/>
      <c r="F1445" s="948"/>
      <c r="G1445" s="391"/>
      <c r="H1445" s="364"/>
      <c r="I1445" s="902"/>
      <c r="J1445" s="959" t="str">
        <f t="shared" si="44"/>
        <v/>
      </c>
    </row>
    <row r="1446" spans="1:10" s="108" customFormat="1" ht="22.5">
      <c r="A1446" s="361">
        <v>98</v>
      </c>
      <c r="B1446" s="362" t="s">
        <v>674</v>
      </c>
      <c r="C1446" s="364" t="s">
        <v>4823</v>
      </c>
      <c r="D1446" s="390" t="s">
        <v>456</v>
      </c>
      <c r="E1446" s="366">
        <v>37</v>
      </c>
      <c r="F1446" s="948"/>
      <c r="G1446" s="391">
        <f t="shared" si="50"/>
        <v>0</v>
      </c>
      <c r="H1446" s="364" t="s">
        <v>586</v>
      </c>
      <c r="I1446" s="902"/>
      <c r="J1446" s="959" t="str">
        <f t="shared" si="44"/>
        <v>CHYBNÁ CENA</v>
      </c>
    </row>
    <row r="1447" spans="1:10" s="108" customFormat="1" ht="12.75">
      <c r="A1447" s="361"/>
      <c r="B1447" s="362"/>
      <c r="C1447" s="364"/>
      <c r="D1447" s="390"/>
      <c r="E1447" s="366"/>
      <c r="F1447" s="948"/>
      <c r="G1447" s="391"/>
      <c r="H1447" s="364"/>
      <c r="I1447" s="902"/>
      <c r="J1447" s="959" t="str">
        <f t="shared" si="44"/>
        <v/>
      </c>
    </row>
    <row r="1448" spans="1:10" s="108" customFormat="1" ht="22.5">
      <c r="A1448" s="361">
        <v>99</v>
      </c>
      <c r="B1448" s="362" t="s">
        <v>675</v>
      </c>
      <c r="C1448" s="364" t="s">
        <v>4824</v>
      </c>
      <c r="D1448" s="390" t="s">
        <v>456</v>
      </c>
      <c r="E1448" s="366">
        <v>24</v>
      </c>
      <c r="F1448" s="948"/>
      <c r="G1448" s="391">
        <f t="shared" si="50"/>
        <v>0</v>
      </c>
      <c r="H1448" s="364" t="s">
        <v>586</v>
      </c>
      <c r="I1448" s="902"/>
      <c r="J1448" s="959" t="str">
        <f t="shared" si="44"/>
        <v>CHYBNÁ CENA</v>
      </c>
    </row>
    <row r="1449" spans="1:10" s="108" customFormat="1" ht="12.75">
      <c r="A1449" s="361"/>
      <c r="B1449" s="362"/>
      <c r="C1449" s="364"/>
      <c r="D1449" s="390"/>
      <c r="E1449" s="366"/>
      <c r="F1449" s="948"/>
      <c r="G1449" s="391"/>
      <c r="H1449" s="364"/>
      <c r="I1449" s="902"/>
      <c r="J1449" s="959" t="str">
        <f t="shared" si="44"/>
        <v/>
      </c>
    </row>
    <row r="1450" spans="1:10" s="108" customFormat="1" ht="22.5">
      <c r="A1450" s="361">
        <v>100</v>
      </c>
      <c r="B1450" s="362" t="s">
        <v>676</v>
      </c>
      <c r="C1450" s="364" t="s">
        <v>4825</v>
      </c>
      <c r="D1450" s="390" t="s">
        <v>456</v>
      </c>
      <c r="E1450" s="366">
        <v>19</v>
      </c>
      <c r="F1450" s="948"/>
      <c r="G1450" s="391">
        <f>E1450*F1450</f>
        <v>0</v>
      </c>
      <c r="H1450" s="364" t="s">
        <v>586</v>
      </c>
      <c r="I1450" s="902"/>
      <c r="J1450" s="959" t="str">
        <f t="shared" si="44"/>
        <v>CHYBNÁ CENA</v>
      </c>
    </row>
    <row r="1451" spans="1:10" s="108" customFormat="1" ht="12.75">
      <c r="A1451" s="361"/>
      <c r="B1451" s="362"/>
      <c r="C1451" s="364"/>
      <c r="D1451" s="390"/>
      <c r="E1451" s="366"/>
      <c r="F1451" s="948"/>
      <c r="G1451" s="391"/>
      <c r="H1451" s="364"/>
      <c r="I1451" s="902"/>
      <c r="J1451" s="959" t="str">
        <f t="shared" si="44"/>
        <v/>
      </c>
    </row>
    <row r="1452" spans="1:10" s="108" customFormat="1" ht="22.5">
      <c r="A1452" s="361">
        <v>101</v>
      </c>
      <c r="B1452" s="362" t="s">
        <v>677</v>
      </c>
      <c r="C1452" s="364" t="s">
        <v>4826</v>
      </c>
      <c r="D1452" s="390" t="s">
        <v>3151</v>
      </c>
      <c r="E1452" s="366">
        <v>46.8</v>
      </c>
      <c r="F1452" s="948"/>
      <c r="G1452" s="391">
        <f>E1452*F1452</f>
        <v>0</v>
      </c>
      <c r="H1452" s="364" t="s">
        <v>586</v>
      </c>
      <c r="I1452" s="902"/>
      <c r="J1452" s="959" t="str">
        <f t="shared" si="44"/>
        <v>CHYBNÁ CENA</v>
      </c>
    </row>
    <row r="1453" spans="1:10" s="108" customFormat="1" ht="12.75">
      <c r="A1453" s="361"/>
      <c r="B1453" s="362"/>
      <c r="C1453" s="364"/>
      <c r="D1453" s="390"/>
      <c r="E1453" s="366"/>
      <c r="F1453" s="948"/>
      <c r="G1453" s="391"/>
      <c r="H1453" s="364"/>
      <c r="I1453" s="902"/>
      <c r="J1453" s="959" t="str">
        <f t="shared" si="44"/>
        <v/>
      </c>
    </row>
    <row r="1454" spans="1:10" s="108" customFormat="1" ht="22.5">
      <c r="A1454" s="361">
        <v>102</v>
      </c>
      <c r="B1454" s="362" t="s">
        <v>678</v>
      </c>
      <c r="C1454" s="364" t="s">
        <v>4827</v>
      </c>
      <c r="D1454" s="390" t="s">
        <v>1570</v>
      </c>
      <c r="E1454" s="366">
        <v>1</v>
      </c>
      <c r="F1454" s="948"/>
      <c r="G1454" s="391">
        <f>E1454*F1454</f>
        <v>0</v>
      </c>
      <c r="H1454" s="364" t="s">
        <v>586</v>
      </c>
      <c r="I1454" s="902"/>
      <c r="J1454" s="959" t="str">
        <f t="shared" si="44"/>
        <v>CHYBNÁ CENA</v>
      </c>
    </row>
    <row r="1455" spans="1:10" s="108" customFormat="1" ht="12.75">
      <c r="A1455" s="361"/>
      <c r="B1455" s="362"/>
      <c r="C1455" s="364"/>
      <c r="D1455" s="390"/>
      <c r="E1455" s="366"/>
      <c r="F1455" s="948"/>
      <c r="G1455" s="391"/>
      <c r="H1455" s="364"/>
      <c r="I1455" s="902"/>
      <c r="J1455" s="959" t="str">
        <f t="shared" si="44"/>
        <v/>
      </c>
    </row>
    <row r="1456" spans="1:10" s="108" customFormat="1" ht="22.5">
      <c r="A1456" s="361">
        <v>103</v>
      </c>
      <c r="B1456" s="362" t="s">
        <v>679</v>
      </c>
      <c r="C1456" s="364" t="s">
        <v>4828</v>
      </c>
      <c r="D1456" s="390" t="s">
        <v>1570</v>
      </c>
      <c r="E1456" s="366">
        <v>8</v>
      </c>
      <c r="F1456" s="948"/>
      <c r="G1456" s="391">
        <f>E1456*F1456</f>
        <v>0</v>
      </c>
      <c r="H1456" s="364" t="s">
        <v>586</v>
      </c>
      <c r="I1456" s="902"/>
      <c r="J1456" s="959" t="str">
        <f t="shared" si="44"/>
        <v>CHYBNÁ CENA</v>
      </c>
    </row>
    <row r="1457" spans="1:10" s="108" customFormat="1" ht="12.75">
      <c r="A1457" s="361"/>
      <c r="B1457" s="362"/>
      <c r="C1457" s="364"/>
      <c r="D1457" s="390"/>
      <c r="E1457" s="366"/>
      <c r="F1457" s="948"/>
      <c r="G1457" s="391"/>
      <c r="H1457" s="364"/>
      <c r="I1457" s="902"/>
      <c r="J1457" s="959" t="str">
        <f t="shared" si="44"/>
        <v/>
      </c>
    </row>
    <row r="1458" spans="1:10" s="108" customFormat="1" ht="22.5">
      <c r="A1458" s="361">
        <v>104</v>
      </c>
      <c r="B1458" s="362" t="s">
        <v>680</v>
      </c>
      <c r="C1458" s="364" t="s">
        <v>4515</v>
      </c>
      <c r="D1458" s="390" t="s">
        <v>1570</v>
      </c>
      <c r="E1458" s="366">
        <v>1</v>
      </c>
      <c r="F1458" s="948"/>
      <c r="G1458" s="391">
        <f aca="true" t="shared" si="51" ref="G1458:G1492">E1458*F1458</f>
        <v>0</v>
      </c>
      <c r="H1458" s="364" t="s">
        <v>586</v>
      </c>
      <c r="I1458" s="902"/>
      <c r="J1458" s="959" t="str">
        <f t="shared" si="44"/>
        <v>CHYBNÁ CENA</v>
      </c>
    </row>
    <row r="1459" spans="1:10" s="108" customFormat="1" ht="12.75">
      <c r="A1459" s="361"/>
      <c r="B1459" s="362"/>
      <c r="C1459" s="364"/>
      <c r="D1459" s="390"/>
      <c r="E1459" s="366"/>
      <c r="F1459" s="948"/>
      <c r="G1459" s="391"/>
      <c r="H1459" s="364"/>
      <c r="I1459" s="902"/>
      <c r="J1459" s="959" t="str">
        <f t="shared" si="44"/>
        <v/>
      </c>
    </row>
    <row r="1460" spans="1:10" s="108" customFormat="1" ht="22.5">
      <c r="A1460" s="361">
        <v>105</v>
      </c>
      <c r="B1460" s="362" t="s">
        <v>681</v>
      </c>
      <c r="C1460" s="364" t="s">
        <v>4829</v>
      </c>
      <c r="D1460" s="390" t="s">
        <v>456</v>
      </c>
      <c r="E1460" s="366">
        <f>8*2.6+8*2.85</f>
        <v>43.6</v>
      </c>
      <c r="F1460" s="948"/>
      <c r="G1460" s="391">
        <f t="shared" si="51"/>
        <v>0</v>
      </c>
      <c r="H1460" s="364" t="s">
        <v>586</v>
      </c>
      <c r="I1460" s="902"/>
      <c r="J1460" s="959" t="str">
        <f t="shared" si="44"/>
        <v>CHYBNÁ CENA</v>
      </c>
    </row>
    <row r="1461" spans="1:10" s="108" customFormat="1" ht="12.75">
      <c r="A1461" s="361"/>
      <c r="B1461" s="362"/>
      <c r="C1461" s="364"/>
      <c r="D1461" s="390"/>
      <c r="E1461" s="366"/>
      <c r="F1461" s="948"/>
      <c r="G1461" s="391"/>
      <c r="H1461" s="364"/>
      <c r="I1461" s="902"/>
      <c r="J1461" s="959" t="str">
        <f t="shared" si="44"/>
        <v/>
      </c>
    </row>
    <row r="1462" spans="1:10" s="108" customFormat="1" ht="22.5">
      <c r="A1462" s="361">
        <v>106</v>
      </c>
      <c r="B1462" s="362" t="s">
        <v>682</v>
      </c>
      <c r="C1462" s="364" t="s">
        <v>4830</v>
      </c>
      <c r="D1462" s="390" t="s">
        <v>3151</v>
      </c>
      <c r="E1462" s="366">
        <v>176</v>
      </c>
      <c r="F1462" s="948"/>
      <c r="G1462" s="391">
        <f t="shared" si="51"/>
        <v>0</v>
      </c>
      <c r="H1462" s="364" t="s">
        <v>586</v>
      </c>
      <c r="I1462" s="902"/>
      <c r="J1462" s="959" t="str">
        <f t="shared" si="44"/>
        <v>CHYBNÁ CENA</v>
      </c>
    </row>
    <row r="1463" spans="1:10" s="108" customFormat="1" ht="12.75">
      <c r="A1463" s="361"/>
      <c r="B1463" s="362"/>
      <c r="C1463" s="364"/>
      <c r="D1463" s="390"/>
      <c r="E1463" s="366"/>
      <c r="F1463" s="948"/>
      <c r="G1463" s="391"/>
      <c r="H1463" s="364"/>
      <c r="I1463" s="902"/>
      <c r="J1463" s="959" t="str">
        <f t="shared" si="44"/>
        <v/>
      </c>
    </row>
    <row r="1464" spans="1:10" s="108" customFormat="1" ht="22.5">
      <c r="A1464" s="361">
        <v>107</v>
      </c>
      <c r="B1464" s="362" t="s">
        <v>683</v>
      </c>
      <c r="C1464" s="364" t="s">
        <v>2935</v>
      </c>
      <c r="D1464" s="390" t="s">
        <v>1570</v>
      </c>
      <c r="E1464" s="366">
        <v>1</v>
      </c>
      <c r="F1464" s="948"/>
      <c r="G1464" s="391">
        <f t="shared" si="51"/>
        <v>0</v>
      </c>
      <c r="H1464" s="364" t="s">
        <v>586</v>
      </c>
      <c r="I1464" s="902"/>
      <c r="J1464" s="959" t="str">
        <f t="shared" si="44"/>
        <v>CHYBNÁ CENA</v>
      </c>
    </row>
    <row r="1465" spans="1:10" s="108" customFormat="1" ht="12.75">
      <c r="A1465" s="361"/>
      <c r="B1465" s="362"/>
      <c r="C1465" s="364"/>
      <c r="D1465" s="390"/>
      <c r="E1465" s="366"/>
      <c r="F1465" s="948"/>
      <c r="G1465" s="391"/>
      <c r="H1465" s="364"/>
      <c r="I1465" s="902"/>
      <c r="J1465" s="959" t="str">
        <f t="shared" si="44"/>
        <v/>
      </c>
    </row>
    <row r="1466" spans="1:10" s="108" customFormat="1" ht="22.5">
      <c r="A1466" s="361">
        <v>108</v>
      </c>
      <c r="B1466" s="362" t="s">
        <v>684</v>
      </c>
      <c r="C1466" s="364" t="s">
        <v>4831</v>
      </c>
      <c r="D1466" s="390" t="s">
        <v>1570</v>
      </c>
      <c r="E1466" s="366">
        <v>1</v>
      </c>
      <c r="F1466" s="948"/>
      <c r="G1466" s="391">
        <f t="shared" si="51"/>
        <v>0</v>
      </c>
      <c r="H1466" s="364" t="s">
        <v>586</v>
      </c>
      <c r="I1466" s="902"/>
      <c r="J1466" s="959" t="str">
        <f t="shared" si="44"/>
        <v>CHYBNÁ CENA</v>
      </c>
    </row>
    <row r="1467" spans="1:10" s="108" customFormat="1" ht="12.75">
      <c r="A1467" s="361"/>
      <c r="B1467" s="362"/>
      <c r="C1467" s="364"/>
      <c r="D1467" s="390"/>
      <c r="E1467" s="366"/>
      <c r="F1467" s="948"/>
      <c r="G1467" s="391"/>
      <c r="H1467" s="364"/>
      <c r="I1467" s="902"/>
      <c r="J1467" s="959" t="str">
        <f t="shared" si="44"/>
        <v/>
      </c>
    </row>
    <row r="1468" spans="1:10" s="108" customFormat="1" ht="22.5">
      <c r="A1468" s="361">
        <v>109</v>
      </c>
      <c r="B1468" s="362" t="s">
        <v>685</v>
      </c>
      <c r="C1468" s="364" t="s">
        <v>4832</v>
      </c>
      <c r="D1468" s="390" t="s">
        <v>1570</v>
      </c>
      <c r="E1468" s="366">
        <v>1</v>
      </c>
      <c r="F1468" s="948"/>
      <c r="G1468" s="391">
        <f t="shared" si="51"/>
        <v>0</v>
      </c>
      <c r="H1468" s="364" t="s">
        <v>586</v>
      </c>
      <c r="I1468" s="902"/>
      <c r="J1468" s="959" t="str">
        <f t="shared" si="44"/>
        <v>CHYBNÁ CENA</v>
      </c>
    </row>
    <row r="1469" spans="1:10" s="108" customFormat="1" ht="12.75">
      <c r="A1469" s="361"/>
      <c r="B1469" s="362"/>
      <c r="C1469" s="364"/>
      <c r="D1469" s="390"/>
      <c r="E1469" s="366"/>
      <c r="F1469" s="948"/>
      <c r="G1469" s="391"/>
      <c r="H1469" s="364"/>
      <c r="I1469" s="902"/>
      <c r="J1469" s="959" t="str">
        <f t="shared" si="44"/>
        <v/>
      </c>
    </row>
    <row r="1470" spans="1:10" s="108" customFormat="1" ht="22.5">
      <c r="A1470" s="361">
        <v>110</v>
      </c>
      <c r="B1470" s="362" t="s">
        <v>686</v>
      </c>
      <c r="C1470" s="364" t="s">
        <v>4833</v>
      </c>
      <c r="D1470" s="390" t="s">
        <v>1570</v>
      </c>
      <c r="E1470" s="366">
        <v>1</v>
      </c>
      <c r="F1470" s="948"/>
      <c r="G1470" s="391">
        <f t="shared" si="51"/>
        <v>0</v>
      </c>
      <c r="H1470" s="364" t="s">
        <v>586</v>
      </c>
      <c r="I1470" s="902"/>
      <c r="J1470" s="959" t="str">
        <f t="shared" si="44"/>
        <v>CHYBNÁ CENA</v>
      </c>
    </row>
    <row r="1471" spans="1:10" s="108" customFormat="1" ht="12.75">
      <c r="A1471" s="361"/>
      <c r="B1471" s="362"/>
      <c r="C1471" s="364"/>
      <c r="D1471" s="390"/>
      <c r="E1471" s="366"/>
      <c r="F1471" s="948"/>
      <c r="G1471" s="391"/>
      <c r="H1471" s="364"/>
      <c r="I1471" s="902"/>
      <c r="J1471" s="959" t="str">
        <f t="shared" si="44"/>
        <v/>
      </c>
    </row>
    <row r="1472" spans="1:10" s="108" customFormat="1" ht="22.5">
      <c r="A1472" s="361">
        <v>111</v>
      </c>
      <c r="B1472" s="362" t="s">
        <v>687</v>
      </c>
      <c r="C1472" s="364" t="s">
        <v>4834</v>
      </c>
      <c r="D1472" s="390" t="s">
        <v>1570</v>
      </c>
      <c r="E1472" s="366">
        <v>1</v>
      </c>
      <c r="F1472" s="948"/>
      <c r="G1472" s="391">
        <f t="shared" si="51"/>
        <v>0</v>
      </c>
      <c r="H1472" s="364" t="s">
        <v>586</v>
      </c>
      <c r="I1472" s="902"/>
      <c r="J1472" s="959" t="str">
        <f t="shared" si="44"/>
        <v>CHYBNÁ CENA</v>
      </c>
    </row>
    <row r="1473" spans="1:10" s="108" customFormat="1" ht="12.75">
      <c r="A1473" s="361"/>
      <c r="B1473" s="362"/>
      <c r="C1473" s="364"/>
      <c r="D1473" s="390"/>
      <c r="E1473" s="366"/>
      <c r="F1473" s="948"/>
      <c r="G1473" s="391"/>
      <c r="H1473" s="364"/>
      <c r="I1473" s="902"/>
      <c r="J1473" s="959" t="str">
        <f t="shared" si="44"/>
        <v/>
      </c>
    </row>
    <row r="1474" spans="1:10" s="108" customFormat="1" ht="22.5">
      <c r="A1474" s="361">
        <v>112</v>
      </c>
      <c r="B1474" s="362" t="s">
        <v>688</v>
      </c>
      <c r="C1474" s="364" t="s">
        <v>2942</v>
      </c>
      <c r="D1474" s="390" t="s">
        <v>1570</v>
      </c>
      <c r="E1474" s="366">
        <v>2</v>
      </c>
      <c r="F1474" s="948"/>
      <c r="G1474" s="391">
        <f t="shared" si="51"/>
        <v>0</v>
      </c>
      <c r="H1474" s="364" t="s">
        <v>586</v>
      </c>
      <c r="I1474" s="902"/>
      <c r="J1474" s="959" t="str">
        <f t="shared" si="44"/>
        <v>CHYBNÁ CENA</v>
      </c>
    </row>
    <row r="1475" spans="1:10" s="108" customFormat="1" ht="12.75">
      <c r="A1475" s="361"/>
      <c r="B1475" s="362"/>
      <c r="C1475" s="364"/>
      <c r="D1475" s="390"/>
      <c r="E1475" s="366"/>
      <c r="F1475" s="948"/>
      <c r="G1475" s="391"/>
      <c r="H1475" s="364"/>
      <c r="I1475" s="902"/>
      <c r="J1475" s="959" t="str">
        <f t="shared" si="44"/>
        <v/>
      </c>
    </row>
    <row r="1476" spans="1:10" s="108" customFormat="1" ht="22.5">
      <c r="A1476" s="361">
        <v>113</v>
      </c>
      <c r="B1476" s="362" t="s">
        <v>689</v>
      </c>
      <c r="C1476" s="364" t="s">
        <v>2943</v>
      </c>
      <c r="D1476" s="390" t="s">
        <v>1570</v>
      </c>
      <c r="E1476" s="366">
        <v>1</v>
      </c>
      <c r="F1476" s="948"/>
      <c r="G1476" s="391">
        <f t="shared" si="51"/>
        <v>0</v>
      </c>
      <c r="H1476" s="364" t="s">
        <v>586</v>
      </c>
      <c r="I1476" s="902"/>
      <c r="J1476" s="959" t="str">
        <f t="shared" si="44"/>
        <v>CHYBNÁ CENA</v>
      </c>
    </row>
    <row r="1477" spans="1:10" s="108" customFormat="1" ht="12.75">
      <c r="A1477" s="361"/>
      <c r="B1477" s="362"/>
      <c r="C1477" s="364"/>
      <c r="D1477" s="390"/>
      <c r="E1477" s="366"/>
      <c r="F1477" s="948"/>
      <c r="G1477" s="391"/>
      <c r="H1477" s="364"/>
      <c r="I1477" s="902"/>
      <c r="J1477" s="959" t="str">
        <f t="shared" si="44"/>
        <v/>
      </c>
    </row>
    <row r="1478" spans="1:10" s="108" customFormat="1" ht="22.5">
      <c r="A1478" s="361">
        <v>114</v>
      </c>
      <c r="B1478" s="362" t="s">
        <v>690</v>
      </c>
      <c r="C1478" s="364" t="s">
        <v>2944</v>
      </c>
      <c r="D1478" s="390" t="s">
        <v>3151</v>
      </c>
      <c r="E1478" s="366">
        <v>161</v>
      </c>
      <c r="F1478" s="948"/>
      <c r="G1478" s="391">
        <f t="shared" si="51"/>
        <v>0</v>
      </c>
      <c r="H1478" s="364" t="s">
        <v>586</v>
      </c>
      <c r="I1478" s="902"/>
      <c r="J1478" s="959" t="str">
        <f t="shared" si="44"/>
        <v>CHYBNÁ CENA</v>
      </c>
    </row>
    <row r="1479" spans="1:10" s="108" customFormat="1" ht="12.75">
      <c r="A1479" s="361"/>
      <c r="B1479" s="362"/>
      <c r="C1479" s="364"/>
      <c r="D1479" s="390"/>
      <c r="E1479" s="366"/>
      <c r="F1479" s="948"/>
      <c r="G1479" s="391"/>
      <c r="H1479" s="364"/>
      <c r="I1479" s="902"/>
      <c r="J1479" s="959" t="str">
        <f t="shared" si="44"/>
        <v/>
      </c>
    </row>
    <row r="1480" spans="1:10" s="108" customFormat="1" ht="22.5">
      <c r="A1480" s="361">
        <v>115</v>
      </c>
      <c r="B1480" s="362" t="s">
        <v>691</v>
      </c>
      <c r="C1480" s="364" t="s">
        <v>2945</v>
      </c>
      <c r="D1480" s="390" t="s">
        <v>1570</v>
      </c>
      <c r="E1480" s="366">
        <v>1</v>
      </c>
      <c r="F1480" s="948"/>
      <c r="G1480" s="391">
        <f t="shared" si="51"/>
        <v>0</v>
      </c>
      <c r="H1480" s="364" t="s">
        <v>586</v>
      </c>
      <c r="I1480" s="902"/>
      <c r="J1480" s="959" t="str">
        <f t="shared" si="44"/>
        <v>CHYBNÁ CENA</v>
      </c>
    </row>
    <row r="1481" spans="1:10" s="108" customFormat="1" ht="12.75">
      <c r="A1481" s="361"/>
      <c r="B1481" s="362"/>
      <c r="C1481" s="364"/>
      <c r="D1481" s="390"/>
      <c r="E1481" s="366"/>
      <c r="F1481" s="948"/>
      <c r="G1481" s="391"/>
      <c r="H1481" s="364"/>
      <c r="I1481" s="902"/>
      <c r="J1481" s="959" t="str">
        <f t="shared" si="44"/>
        <v/>
      </c>
    </row>
    <row r="1482" spans="1:10" s="108" customFormat="1" ht="22.5">
      <c r="A1482" s="361">
        <v>116</v>
      </c>
      <c r="B1482" s="362" t="s">
        <v>692</v>
      </c>
      <c r="C1482" s="364" t="s">
        <v>2946</v>
      </c>
      <c r="D1482" s="390" t="s">
        <v>1570</v>
      </c>
      <c r="E1482" s="366">
        <v>1</v>
      </c>
      <c r="F1482" s="948"/>
      <c r="G1482" s="391">
        <f t="shared" si="51"/>
        <v>0</v>
      </c>
      <c r="H1482" s="364" t="s">
        <v>586</v>
      </c>
      <c r="I1482" s="902"/>
      <c r="J1482" s="959" t="str">
        <f t="shared" si="44"/>
        <v>CHYBNÁ CENA</v>
      </c>
    </row>
    <row r="1483" spans="1:10" s="108" customFormat="1" ht="12.75">
      <c r="A1483" s="361"/>
      <c r="B1483" s="362"/>
      <c r="C1483" s="364"/>
      <c r="D1483" s="390"/>
      <c r="E1483" s="366"/>
      <c r="F1483" s="948"/>
      <c r="G1483" s="391"/>
      <c r="H1483" s="364"/>
      <c r="I1483" s="902"/>
      <c r="J1483" s="959" t="str">
        <f t="shared" si="44"/>
        <v/>
      </c>
    </row>
    <row r="1484" spans="1:10" s="108" customFormat="1" ht="22.5">
      <c r="A1484" s="361">
        <v>117</v>
      </c>
      <c r="B1484" s="362" t="s">
        <v>693</v>
      </c>
      <c r="C1484" s="364" t="s">
        <v>2947</v>
      </c>
      <c r="D1484" s="390" t="s">
        <v>1824</v>
      </c>
      <c r="E1484" s="366">
        <v>1</v>
      </c>
      <c r="F1484" s="948"/>
      <c r="G1484" s="391">
        <f t="shared" si="51"/>
        <v>0</v>
      </c>
      <c r="H1484" s="364" t="s">
        <v>586</v>
      </c>
      <c r="I1484" s="902"/>
      <c r="J1484" s="959" t="str">
        <f t="shared" si="44"/>
        <v>CHYBNÁ CENA</v>
      </c>
    </row>
    <row r="1485" spans="1:10" s="108" customFormat="1" ht="12.75">
      <c r="A1485" s="361"/>
      <c r="B1485" s="362"/>
      <c r="C1485" s="364"/>
      <c r="D1485" s="390"/>
      <c r="E1485" s="366"/>
      <c r="F1485" s="948"/>
      <c r="G1485" s="391"/>
      <c r="H1485" s="364"/>
      <c r="I1485" s="902"/>
      <c r="J1485" s="959" t="str">
        <f t="shared" si="44"/>
        <v/>
      </c>
    </row>
    <row r="1486" spans="1:10" s="108" customFormat="1" ht="22.5">
      <c r="A1486" s="361">
        <v>118</v>
      </c>
      <c r="B1486" s="362" t="s">
        <v>694</v>
      </c>
      <c r="C1486" s="364" t="s">
        <v>2948</v>
      </c>
      <c r="D1486" s="390" t="s">
        <v>3151</v>
      </c>
      <c r="E1486" s="366">
        <v>626.8</v>
      </c>
      <c r="F1486" s="948"/>
      <c r="G1486" s="391">
        <f t="shared" si="51"/>
        <v>0</v>
      </c>
      <c r="H1486" s="364" t="s">
        <v>586</v>
      </c>
      <c r="I1486" s="902"/>
      <c r="J1486" s="959" t="str">
        <f aca="true" t="shared" si="52" ref="J1486:J1549">IF((ISBLANK(D1486)),"",IF(G1486&lt;=0,"CHYBNÁ CENA",""))</f>
        <v>CHYBNÁ CENA</v>
      </c>
    </row>
    <row r="1487" spans="1:10" s="108" customFormat="1" ht="12.75">
      <c r="A1487" s="361"/>
      <c r="B1487" s="362"/>
      <c r="C1487" s="364"/>
      <c r="D1487" s="390"/>
      <c r="E1487" s="366"/>
      <c r="F1487" s="948"/>
      <c r="G1487" s="391"/>
      <c r="H1487" s="364"/>
      <c r="I1487" s="902"/>
      <c r="J1487" s="959" t="str">
        <f t="shared" si="52"/>
        <v/>
      </c>
    </row>
    <row r="1488" spans="1:10" s="108" customFormat="1" ht="45">
      <c r="A1488" s="361">
        <v>119</v>
      </c>
      <c r="B1488" s="362" t="s">
        <v>695</v>
      </c>
      <c r="C1488" s="364" t="s">
        <v>2949</v>
      </c>
      <c r="D1488" s="390" t="s">
        <v>1570</v>
      </c>
      <c r="E1488" s="366">
        <v>1</v>
      </c>
      <c r="F1488" s="948"/>
      <c r="G1488" s="391">
        <f t="shared" si="51"/>
        <v>0</v>
      </c>
      <c r="H1488" s="364" t="s">
        <v>586</v>
      </c>
      <c r="I1488" s="902"/>
      <c r="J1488" s="959" t="str">
        <f t="shared" si="52"/>
        <v>CHYBNÁ CENA</v>
      </c>
    </row>
    <row r="1489" spans="1:10" s="108" customFormat="1" ht="12.75">
      <c r="A1489" s="361"/>
      <c r="B1489" s="362"/>
      <c r="C1489" s="364"/>
      <c r="D1489" s="390"/>
      <c r="E1489" s="366"/>
      <c r="F1489" s="948"/>
      <c r="G1489" s="391"/>
      <c r="H1489" s="364"/>
      <c r="I1489" s="902"/>
      <c r="J1489" s="959" t="str">
        <f t="shared" si="52"/>
        <v/>
      </c>
    </row>
    <row r="1490" spans="1:10" s="108" customFormat="1" ht="22.5">
      <c r="A1490" s="361">
        <v>120</v>
      </c>
      <c r="B1490" s="362" t="s">
        <v>696</v>
      </c>
      <c r="C1490" s="364" t="s">
        <v>2950</v>
      </c>
      <c r="D1490" s="390" t="s">
        <v>1570</v>
      </c>
      <c r="E1490" s="366">
        <v>4</v>
      </c>
      <c r="F1490" s="948"/>
      <c r="G1490" s="391">
        <f t="shared" si="51"/>
        <v>0</v>
      </c>
      <c r="H1490" s="364" t="s">
        <v>586</v>
      </c>
      <c r="I1490" s="902"/>
      <c r="J1490" s="959" t="str">
        <f t="shared" si="52"/>
        <v>CHYBNÁ CENA</v>
      </c>
    </row>
    <row r="1491" spans="1:10" s="108" customFormat="1" ht="12.75">
      <c r="A1491" s="361"/>
      <c r="B1491" s="362"/>
      <c r="C1491" s="364"/>
      <c r="D1491" s="390"/>
      <c r="E1491" s="366"/>
      <c r="F1491" s="948"/>
      <c r="G1491" s="391"/>
      <c r="H1491" s="364"/>
      <c r="I1491" s="902"/>
      <c r="J1491" s="959" t="str">
        <f t="shared" si="52"/>
        <v/>
      </c>
    </row>
    <row r="1492" spans="1:10" s="108" customFormat="1" ht="22.5">
      <c r="A1492" s="361">
        <v>121</v>
      </c>
      <c r="B1492" s="362" t="s">
        <v>697</v>
      </c>
      <c r="C1492" s="364" t="s">
        <v>2501</v>
      </c>
      <c r="D1492" s="390" t="s">
        <v>3151</v>
      </c>
      <c r="E1492" s="366">
        <v>3615</v>
      </c>
      <c r="F1492" s="948"/>
      <c r="G1492" s="391">
        <f t="shared" si="51"/>
        <v>0</v>
      </c>
      <c r="H1492" s="364" t="s">
        <v>586</v>
      </c>
      <c r="I1492" s="902"/>
      <c r="J1492" s="959" t="str">
        <f t="shared" si="52"/>
        <v>CHYBNÁ CENA</v>
      </c>
    </row>
    <row r="1493" spans="1:10" s="108" customFormat="1" ht="12.75">
      <c r="A1493" s="361"/>
      <c r="B1493" s="362"/>
      <c r="C1493" s="364"/>
      <c r="D1493" s="390"/>
      <c r="E1493" s="366"/>
      <c r="F1493" s="948"/>
      <c r="G1493" s="391"/>
      <c r="H1493" s="364"/>
      <c r="I1493" s="902"/>
      <c r="J1493" s="959" t="str">
        <f t="shared" si="52"/>
        <v/>
      </c>
    </row>
    <row r="1494" spans="1:10" s="108" customFormat="1" ht="22.5">
      <c r="A1494" s="361">
        <v>123</v>
      </c>
      <c r="B1494" s="362" t="s">
        <v>698</v>
      </c>
      <c r="C1494" s="364" t="s">
        <v>2623</v>
      </c>
      <c r="D1494" s="390" t="s">
        <v>1570</v>
      </c>
      <c r="E1494" s="366">
        <v>2</v>
      </c>
      <c r="F1494" s="948"/>
      <c r="G1494" s="391">
        <f>E1494*F1494</f>
        <v>0</v>
      </c>
      <c r="H1494" s="364" t="s">
        <v>2173</v>
      </c>
      <c r="I1494" s="902"/>
      <c r="J1494" s="959" t="str">
        <f t="shared" si="52"/>
        <v>CHYBNÁ CENA</v>
      </c>
    </row>
    <row r="1495" spans="1:10" s="108" customFormat="1" ht="12.75">
      <c r="A1495" s="361"/>
      <c r="B1495" s="362"/>
      <c r="C1495" s="364"/>
      <c r="D1495" s="390"/>
      <c r="E1495" s="366"/>
      <c r="F1495" s="948"/>
      <c r="G1495" s="391"/>
      <c r="H1495" s="364"/>
      <c r="I1495" s="902"/>
      <c r="J1495" s="959" t="str">
        <f t="shared" si="52"/>
        <v/>
      </c>
    </row>
    <row r="1496" spans="1:10" s="108" customFormat="1" ht="22.5">
      <c r="A1496" s="1232">
        <v>125</v>
      </c>
      <c r="B1496" s="1233" t="s">
        <v>946</v>
      </c>
      <c r="C1496" s="1234" t="s">
        <v>947</v>
      </c>
      <c r="D1496" s="1235" t="s">
        <v>1570</v>
      </c>
      <c r="E1496" s="1236">
        <v>3</v>
      </c>
      <c r="F1496" s="1237"/>
      <c r="G1496" s="1244">
        <f>E1496*F1496</f>
        <v>0</v>
      </c>
      <c r="H1496" s="1234" t="s">
        <v>2194</v>
      </c>
      <c r="I1496" s="1251" t="s">
        <v>502</v>
      </c>
      <c r="J1496" s="959" t="str">
        <f t="shared" si="52"/>
        <v>CHYBNÁ CENA</v>
      </c>
    </row>
    <row r="1497" spans="1:10" s="108" customFormat="1" ht="12.75">
      <c r="A1497" s="361"/>
      <c r="B1497" s="362"/>
      <c r="C1497" s="364"/>
      <c r="D1497" s="390"/>
      <c r="E1497" s="366"/>
      <c r="F1497" s="948"/>
      <c r="G1497" s="391"/>
      <c r="H1497" s="364"/>
      <c r="I1497" s="902"/>
      <c r="J1497" s="959" t="str">
        <f t="shared" si="52"/>
        <v/>
      </c>
    </row>
    <row r="1498" spans="1:10" s="108" customFormat="1" ht="12.75">
      <c r="A1498" s="361">
        <v>124</v>
      </c>
      <c r="B1498" s="362" t="s">
        <v>699</v>
      </c>
      <c r="C1498" s="364" t="s">
        <v>700</v>
      </c>
      <c r="D1498" s="390" t="s">
        <v>3788</v>
      </c>
      <c r="E1498" s="366">
        <v>26.11</v>
      </c>
      <c r="F1498" s="948"/>
      <c r="G1498" s="391">
        <f>E1498*F1498</f>
        <v>0</v>
      </c>
      <c r="H1498" s="364"/>
      <c r="I1498" s="902"/>
      <c r="J1498" s="959" t="str">
        <f t="shared" si="52"/>
        <v>CHYBNÁ CENA</v>
      </c>
    </row>
    <row r="1499" spans="1:10" s="108" customFormat="1" ht="12.75">
      <c r="A1499" s="361"/>
      <c r="B1499" s="369" t="s">
        <v>4530</v>
      </c>
      <c r="C1499" s="364"/>
      <c r="D1499" s="390"/>
      <c r="E1499" s="366"/>
      <c r="F1499" s="948"/>
      <c r="G1499" s="788"/>
      <c r="H1499" s="364"/>
      <c r="I1499" s="902"/>
      <c r="J1499" s="959" t="str">
        <f t="shared" si="52"/>
        <v/>
      </c>
    </row>
    <row r="1500" spans="1:10" s="108" customFormat="1" ht="12.75">
      <c r="A1500" s="693" t="s">
        <v>1779</v>
      </c>
      <c r="B1500" s="694" t="s">
        <v>2502</v>
      </c>
      <c r="C1500" s="700" t="s">
        <v>2503</v>
      </c>
      <c r="D1500" s="697"/>
      <c r="E1500" s="698"/>
      <c r="F1500" s="952"/>
      <c r="G1500" s="696">
        <f>SUM(G1501:G1541)</f>
        <v>0</v>
      </c>
      <c r="H1500" s="904"/>
      <c r="I1500" s="906"/>
      <c r="J1500" s="959" t="str">
        <f t="shared" si="52"/>
        <v/>
      </c>
    </row>
    <row r="1501" spans="1:10" s="108" customFormat="1" ht="22.5">
      <c r="A1501" s="361">
        <v>1</v>
      </c>
      <c r="B1501" s="362" t="s">
        <v>2504</v>
      </c>
      <c r="C1501" s="364" t="s">
        <v>2505</v>
      </c>
      <c r="D1501" s="390" t="s">
        <v>456</v>
      </c>
      <c r="E1501" s="366">
        <v>2077.75</v>
      </c>
      <c r="F1501" s="948"/>
      <c r="G1501" s="391">
        <f>E1501*F1501</f>
        <v>0</v>
      </c>
      <c r="H1501" s="364" t="s">
        <v>3242</v>
      </c>
      <c r="I1501" s="902"/>
      <c r="J1501" s="959" t="str">
        <f t="shared" si="52"/>
        <v>CHYBNÁ CENA</v>
      </c>
    </row>
    <row r="1502" spans="1:10" s="108" customFormat="1" ht="12.75">
      <c r="A1502" s="361"/>
      <c r="B1502" s="369" t="s">
        <v>4530</v>
      </c>
      <c r="C1502" s="370" t="s">
        <v>2506</v>
      </c>
      <c r="D1502" s="390"/>
      <c r="E1502" s="366"/>
      <c r="F1502" s="948"/>
      <c r="G1502" s="391"/>
      <c r="H1502" s="364"/>
      <c r="I1502" s="902"/>
      <c r="J1502" s="959" t="str">
        <f t="shared" si="52"/>
        <v/>
      </c>
    </row>
    <row r="1503" spans="1:10" s="108" customFormat="1" ht="12.75">
      <c r="A1503" s="361"/>
      <c r="B1503" s="362"/>
      <c r="C1503" s="370" t="s">
        <v>4338</v>
      </c>
      <c r="D1503" s="390"/>
      <c r="E1503" s="366"/>
      <c r="F1503" s="948"/>
      <c r="G1503" s="391"/>
      <c r="H1503" s="364"/>
      <c r="I1503" s="902"/>
      <c r="J1503" s="959" t="str">
        <f t="shared" si="52"/>
        <v/>
      </c>
    </row>
    <row r="1504" spans="1:10" s="108" customFormat="1" ht="12.75">
      <c r="A1504" s="361">
        <v>2</v>
      </c>
      <c r="B1504" s="362" t="s">
        <v>2507</v>
      </c>
      <c r="C1504" s="364" t="s">
        <v>2508</v>
      </c>
      <c r="D1504" s="390" t="s">
        <v>456</v>
      </c>
      <c r="E1504" s="366">
        <v>418.43</v>
      </c>
      <c r="F1504" s="948"/>
      <c r="G1504" s="391">
        <f>E1504*F1504</f>
        <v>0</v>
      </c>
      <c r="H1504" s="364"/>
      <c r="I1504" s="902"/>
      <c r="J1504" s="959" t="str">
        <f t="shared" si="52"/>
        <v>CHYBNÁ CENA</v>
      </c>
    </row>
    <row r="1505" spans="1:10" s="108" customFormat="1" ht="12.75">
      <c r="A1505" s="361"/>
      <c r="B1505" s="362"/>
      <c r="C1505" s="370" t="s">
        <v>2506</v>
      </c>
      <c r="D1505" s="390"/>
      <c r="E1505" s="366"/>
      <c r="F1505" s="948"/>
      <c r="G1505" s="391"/>
      <c r="H1505" s="364"/>
      <c r="I1505" s="902"/>
      <c r="J1505" s="959" t="str">
        <f t="shared" si="52"/>
        <v/>
      </c>
    </row>
    <row r="1506" spans="1:10" s="108" customFormat="1" ht="12.75">
      <c r="A1506" s="361"/>
      <c r="B1506" s="362"/>
      <c r="C1506" s="370" t="s">
        <v>3399</v>
      </c>
      <c r="D1506" s="390"/>
      <c r="E1506" s="366"/>
      <c r="F1506" s="948"/>
      <c r="G1506" s="391"/>
      <c r="H1506" s="364"/>
      <c r="I1506" s="902"/>
      <c r="J1506" s="959" t="str">
        <f t="shared" si="52"/>
        <v/>
      </c>
    </row>
    <row r="1507" spans="1:10" s="108" customFormat="1" ht="12.75">
      <c r="A1507" s="361">
        <v>3</v>
      </c>
      <c r="B1507" s="362" t="s">
        <v>2509</v>
      </c>
      <c r="C1507" s="364" t="s">
        <v>2510</v>
      </c>
      <c r="D1507" s="390" t="s">
        <v>3773</v>
      </c>
      <c r="E1507" s="366">
        <v>185.82</v>
      </c>
      <c r="F1507" s="948"/>
      <c r="G1507" s="391">
        <f>E1507*F1507</f>
        <v>0</v>
      </c>
      <c r="H1507" s="364"/>
      <c r="I1507" s="902"/>
      <c r="J1507" s="959" t="str">
        <f t="shared" si="52"/>
        <v>CHYBNÁ CENA</v>
      </c>
    </row>
    <row r="1508" spans="1:10" s="108" customFormat="1" ht="12.75">
      <c r="A1508" s="361"/>
      <c r="B1508" s="362"/>
      <c r="C1508" s="370" t="s">
        <v>4339</v>
      </c>
      <c r="D1508" s="390"/>
      <c r="E1508" s="366"/>
      <c r="F1508" s="948"/>
      <c r="G1508" s="391"/>
      <c r="H1508" s="364"/>
      <c r="I1508" s="902"/>
      <c r="J1508" s="959" t="str">
        <f t="shared" si="52"/>
        <v/>
      </c>
    </row>
    <row r="1509" spans="1:10" s="108" customFormat="1" ht="12.75">
      <c r="A1509" s="361"/>
      <c r="B1509" s="362"/>
      <c r="C1509" s="370" t="s">
        <v>3399</v>
      </c>
      <c r="D1509" s="390"/>
      <c r="E1509" s="366"/>
      <c r="F1509" s="948"/>
      <c r="G1509" s="391"/>
      <c r="H1509" s="364"/>
      <c r="I1509" s="902"/>
      <c r="J1509" s="959" t="str">
        <f t="shared" si="52"/>
        <v/>
      </c>
    </row>
    <row r="1510" spans="1:10" s="108" customFormat="1" ht="33.75">
      <c r="A1510" s="361">
        <v>4</v>
      </c>
      <c r="B1510" s="362" t="s">
        <v>2511</v>
      </c>
      <c r="C1510" s="364" t="s">
        <v>2512</v>
      </c>
      <c r="D1510" s="390" t="s">
        <v>3773</v>
      </c>
      <c r="E1510" s="366">
        <v>3449.11</v>
      </c>
      <c r="F1510" s="948"/>
      <c r="G1510" s="391">
        <f>E1510*F1510</f>
        <v>0</v>
      </c>
      <c r="H1510" s="364" t="s">
        <v>1324</v>
      </c>
      <c r="I1510" s="902"/>
      <c r="J1510" s="959" t="str">
        <f t="shared" si="52"/>
        <v>CHYBNÁ CENA</v>
      </c>
    </row>
    <row r="1511" spans="1:10" s="108" customFormat="1" ht="12.75">
      <c r="A1511" s="368"/>
      <c r="B1511" s="369" t="s">
        <v>4530</v>
      </c>
      <c r="C1511" s="370" t="s">
        <v>4817</v>
      </c>
      <c r="D1511" s="793"/>
      <c r="E1511" s="372"/>
      <c r="F1511" s="949"/>
      <c r="G1511" s="391"/>
      <c r="H1511" s="373"/>
      <c r="I1511" s="902"/>
      <c r="J1511" s="959" t="str">
        <f t="shared" si="52"/>
        <v/>
      </c>
    </row>
    <row r="1512" spans="1:10" s="108" customFormat="1" ht="12.75">
      <c r="A1512" s="361">
        <v>5</v>
      </c>
      <c r="B1512" s="362" t="s">
        <v>2513</v>
      </c>
      <c r="C1512" s="364" t="s">
        <v>2514</v>
      </c>
      <c r="D1512" s="390" t="s">
        <v>3773</v>
      </c>
      <c r="E1512" s="366">
        <v>117.3</v>
      </c>
      <c r="F1512" s="948"/>
      <c r="G1512" s="391">
        <f>E1512*F1512</f>
        <v>0</v>
      </c>
      <c r="H1512" s="364"/>
      <c r="I1512" s="902"/>
      <c r="J1512" s="959" t="str">
        <f t="shared" si="52"/>
        <v>CHYBNÁ CENA</v>
      </c>
    </row>
    <row r="1513" spans="1:10" s="108" customFormat="1" ht="12.75">
      <c r="A1513" s="361"/>
      <c r="B1513" s="362"/>
      <c r="C1513" s="370">
        <v>106.64</v>
      </c>
      <c r="D1513" s="390"/>
      <c r="E1513" s="366"/>
      <c r="F1513" s="948"/>
      <c r="G1513" s="391"/>
      <c r="H1513" s="364"/>
      <c r="I1513" s="902"/>
      <c r="J1513" s="959" t="str">
        <f t="shared" si="52"/>
        <v/>
      </c>
    </row>
    <row r="1514" spans="1:10" s="108" customFormat="1" ht="12.75">
      <c r="A1514" s="361"/>
      <c r="B1514" s="362"/>
      <c r="C1514" s="370" t="s">
        <v>3399</v>
      </c>
      <c r="D1514" s="390"/>
      <c r="E1514" s="366"/>
      <c r="F1514" s="948"/>
      <c r="G1514" s="391"/>
      <c r="H1514" s="364"/>
      <c r="I1514" s="902"/>
      <c r="J1514" s="959" t="str">
        <f t="shared" si="52"/>
        <v/>
      </c>
    </row>
    <row r="1515" spans="1:10" s="108" customFormat="1" ht="12.75">
      <c r="A1515" s="361">
        <v>5</v>
      </c>
      <c r="B1515" s="362" t="s">
        <v>2515</v>
      </c>
      <c r="C1515" s="364" t="s">
        <v>2516</v>
      </c>
      <c r="D1515" s="390" t="s">
        <v>3773</v>
      </c>
      <c r="E1515" s="366">
        <v>17.35</v>
      </c>
      <c r="F1515" s="948"/>
      <c r="G1515" s="391">
        <f>E1515*F1515</f>
        <v>0</v>
      </c>
      <c r="H1515" s="364"/>
      <c r="I1515" s="902"/>
      <c r="J1515" s="959" t="str">
        <f t="shared" si="52"/>
        <v>CHYBNÁ CENA</v>
      </c>
    </row>
    <row r="1516" spans="1:10" s="108" customFormat="1" ht="12.75">
      <c r="A1516" s="361"/>
      <c r="B1516" s="362"/>
      <c r="C1516" s="370">
        <v>15.77</v>
      </c>
      <c r="D1516" s="390"/>
      <c r="E1516" s="366"/>
      <c r="F1516" s="948"/>
      <c r="G1516" s="391"/>
      <c r="H1516" s="364"/>
      <c r="I1516" s="902"/>
      <c r="J1516" s="959" t="str">
        <f t="shared" si="52"/>
        <v/>
      </c>
    </row>
    <row r="1517" spans="1:10" s="108" customFormat="1" ht="12.75">
      <c r="A1517" s="361"/>
      <c r="B1517" s="362"/>
      <c r="C1517" s="370" t="s">
        <v>3399</v>
      </c>
      <c r="D1517" s="390"/>
      <c r="E1517" s="366"/>
      <c r="F1517" s="948"/>
      <c r="G1517" s="391"/>
      <c r="H1517" s="364"/>
      <c r="I1517" s="902"/>
      <c r="J1517" s="959" t="str">
        <f t="shared" si="52"/>
        <v/>
      </c>
    </row>
    <row r="1518" spans="1:10" s="108" customFormat="1" ht="12.75">
      <c r="A1518" s="361">
        <v>6</v>
      </c>
      <c r="B1518" s="362" t="s">
        <v>2517</v>
      </c>
      <c r="C1518" s="364" t="s">
        <v>2518</v>
      </c>
      <c r="D1518" s="390" t="s">
        <v>3773</v>
      </c>
      <c r="E1518" s="366">
        <v>32</v>
      </c>
      <c r="F1518" s="948"/>
      <c r="G1518" s="391">
        <f>E1518*F1518</f>
        <v>0</v>
      </c>
      <c r="H1518" s="364"/>
      <c r="I1518" s="902"/>
      <c r="J1518" s="959" t="str">
        <f t="shared" si="52"/>
        <v>CHYBNÁ CENA</v>
      </c>
    </row>
    <row r="1519" spans="1:10" s="108" customFormat="1" ht="12.75">
      <c r="A1519" s="361"/>
      <c r="B1519" s="362"/>
      <c r="C1519" s="370">
        <v>29.09</v>
      </c>
      <c r="D1519" s="390"/>
      <c r="E1519" s="366"/>
      <c r="F1519" s="948"/>
      <c r="G1519" s="391"/>
      <c r="H1519" s="364"/>
      <c r="I1519" s="902"/>
      <c r="J1519" s="959" t="str">
        <f t="shared" si="52"/>
        <v/>
      </c>
    </row>
    <row r="1520" spans="1:10" s="108" customFormat="1" ht="12.75">
      <c r="A1520" s="361"/>
      <c r="B1520" s="362"/>
      <c r="C1520" s="370" t="s">
        <v>3399</v>
      </c>
      <c r="D1520" s="390"/>
      <c r="E1520" s="366"/>
      <c r="F1520" s="948"/>
      <c r="G1520" s="391"/>
      <c r="H1520" s="364"/>
      <c r="I1520" s="902"/>
      <c r="J1520" s="959" t="str">
        <f t="shared" si="52"/>
        <v/>
      </c>
    </row>
    <row r="1521" spans="1:10" s="108" customFormat="1" ht="12.75">
      <c r="A1521" s="361">
        <v>7</v>
      </c>
      <c r="B1521" s="362" t="s">
        <v>2519</v>
      </c>
      <c r="C1521" s="364" t="s">
        <v>2520</v>
      </c>
      <c r="D1521" s="390" t="s">
        <v>3773</v>
      </c>
      <c r="E1521" s="366">
        <v>8.1</v>
      </c>
      <c r="F1521" s="948"/>
      <c r="G1521" s="391">
        <f>E1521*F1521</f>
        <v>0</v>
      </c>
      <c r="H1521" s="364"/>
      <c r="I1521" s="902"/>
      <c r="J1521" s="959" t="str">
        <f t="shared" si="52"/>
        <v>CHYBNÁ CENA</v>
      </c>
    </row>
    <row r="1522" spans="1:10" s="108" customFormat="1" ht="12.75">
      <c r="A1522" s="361"/>
      <c r="B1522" s="362"/>
      <c r="C1522" s="370">
        <v>7.36</v>
      </c>
      <c r="D1522" s="390"/>
      <c r="E1522" s="366"/>
      <c r="F1522" s="948"/>
      <c r="G1522" s="391"/>
      <c r="H1522" s="364"/>
      <c r="I1522" s="902"/>
      <c r="J1522" s="959" t="str">
        <f t="shared" si="52"/>
        <v/>
      </c>
    </row>
    <row r="1523" spans="1:10" s="108" customFormat="1" ht="12.75">
      <c r="A1523" s="361"/>
      <c r="B1523" s="362"/>
      <c r="C1523" s="370" t="s">
        <v>3399</v>
      </c>
      <c r="D1523" s="390"/>
      <c r="E1523" s="366"/>
      <c r="F1523" s="948"/>
      <c r="G1523" s="391"/>
      <c r="H1523" s="364"/>
      <c r="I1523" s="902"/>
      <c r="J1523" s="959" t="str">
        <f t="shared" si="52"/>
        <v/>
      </c>
    </row>
    <row r="1524" spans="1:10" s="108" customFormat="1" ht="12.75">
      <c r="A1524" s="361">
        <v>8</v>
      </c>
      <c r="B1524" s="362" t="s">
        <v>2521</v>
      </c>
      <c r="C1524" s="364" t="s">
        <v>2522</v>
      </c>
      <c r="D1524" s="390" t="s">
        <v>3773</v>
      </c>
      <c r="E1524" s="366">
        <v>15.39</v>
      </c>
      <c r="F1524" s="948"/>
      <c r="G1524" s="391">
        <f>E1524*F1524</f>
        <v>0</v>
      </c>
      <c r="H1524" s="364"/>
      <c r="I1524" s="902"/>
      <c r="J1524" s="959" t="str">
        <f t="shared" si="52"/>
        <v>CHYBNÁ CENA</v>
      </c>
    </row>
    <row r="1525" spans="1:10" s="108" customFormat="1" ht="12.75">
      <c r="A1525" s="361"/>
      <c r="B1525" s="362"/>
      <c r="C1525" s="370">
        <v>13.99</v>
      </c>
      <c r="D1525" s="390"/>
      <c r="E1525" s="366"/>
      <c r="F1525" s="948"/>
      <c r="G1525" s="391"/>
      <c r="H1525" s="364"/>
      <c r="I1525" s="902"/>
      <c r="J1525" s="959" t="str">
        <f t="shared" si="52"/>
        <v/>
      </c>
    </row>
    <row r="1526" spans="1:10" s="108" customFormat="1" ht="12.75">
      <c r="A1526" s="361"/>
      <c r="B1526" s="362"/>
      <c r="C1526" s="370" t="s">
        <v>3399</v>
      </c>
      <c r="D1526" s="390"/>
      <c r="E1526" s="366"/>
      <c r="F1526" s="948"/>
      <c r="G1526" s="391"/>
      <c r="H1526" s="364"/>
      <c r="I1526" s="902"/>
      <c r="J1526" s="959" t="str">
        <f t="shared" si="52"/>
        <v/>
      </c>
    </row>
    <row r="1527" spans="1:10" s="108" customFormat="1" ht="12.75">
      <c r="A1527" s="361">
        <v>9</v>
      </c>
      <c r="B1527" s="362" t="s">
        <v>2523</v>
      </c>
      <c r="C1527" s="364" t="s">
        <v>2524</v>
      </c>
      <c r="D1527" s="390" t="s">
        <v>3773</v>
      </c>
      <c r="E1527" s="366">
        <v>3603.89</v>
      </c>
      <c r="F1527" s="948"/>
      <c r="G1527" s="391">
        <f>E1527*F1527</f>
        <v>0</v>
      </c>
      <c r="H1527" s="364"/>
      <c r="I1527" s="902"/>
      <c r="J1527" s="959" t="str">
        <f t="shared" si="52"/>
        <v>CHYBNÁ CENA</v>
      </c>
    </row>
    <row r="1528" spans="1:10" s="108" customFormat="1" ht="12.75">
      <c r="A1528" s="361"/>
      <c r="B1528" s="362"/>
      <c r="C1528" s="370">
        <v>3276.26</v>
      </c>
      <c r="D1528" s="390"/>
      <c r="E1528" s="366"/>
      <c r="F1528" s="948"/>
      <c r="G1528" s="391"/>
      <c r="H1528" s="364"/>
      <c r="I1528" s="902"/>
      <c r="J1528" s="959" t="str">
        <f t="shared" si="52"/>
        <v/>
      </c>
    </row>
    <row r="1529" spans="1:10" s="108" customFormat="1" ht="12.75">
      <c r="A1529" s="361"/>
      <c r="B1529" s="362"/>
      <c r="C1529" s="370" t="s">
        <v>3399</v>
      </c>
      <c r="D1529" s="390"/>
      <c r="E1529" s="366"/>
      <c r="F1529" s="948"/>
      <c r="G1529" s="391"/>
      <c r="H1529" s="364"/>
      <c r="I1529" s="902"/>
      <c r="J1529" s="959" t="str">
        <f t="shared" si="52"/>
        <v/>
      </c>
    </row>
    <row r="1530" spans="1:10" s="108" customFormat="1" ht="22.5">
      <c r="A1530" s="361">
        <v>10</v>
      </c>
      <c r="B1530" s="362" t="s">
        <v>2525</v>
      </c>
      <c r="C1530" s="364" t="s">
        <v>2174</v>
      </c>
      <c r="D1530" s="390" t="s">
        <v>456</v>
      </c>
      <c r="E1530" s="366">
        <v>336</v>
      </c>
      <c r="F1530" s="948"/>
      <c r="G1530" s="391">
        <f>E1530*F1530</f>
        <v>0</v>
      </c>
      <c r="H1530" s="364" t="s">
        <v>3242</v>
      </c>
      <c r="I1530" s="902"/>
      <c r="J1530" s="959" t="str">
        <f t="shared" si="52"/>
        <v>CHYBNÁ CENA</v>
      </c>
    </row>
    <row r="1531" spans="1:10" s="108" customFormat="1" ht="12.75">
      <c r="A1531" s="361"/>
      <c r="B1531" s="362"/>
      <c r="C1531" s="370" t="s">
        <v>2526</v>
      </c>
      <c r="D1531" s="390"/>
      <c r="E1531" s="366"/>
      <c r="F1531" s="948"/>
      <c r="G1531" s="391"/>
      <c r="H1531" s="364"/>
      <c r="I1531" s="902"/>
      <c r="J1531" s="959" t="str">
        <f t="shared" si="52"/>
        <v/>
      </c>
    </row>
    <row r="1532" spans="1:10" s="108" customFormat="1" ht="22.5">
      <c r="A1532" s="1232">
        <v>11</v>
      </c>
      <c r="B1532" s="1233" t="s">
        <v>2527</v>
      </c>
      <c r="C1532" s="1234" t="s">
        <v>945</v>
      </c>
      <c r="D1532" s="1235" t="s">
        <v>456</v>
      </c>
      <c r="E1532" s="1236">
        <v>365.2</v>
      </c>
      <c r="F1532" s="1237"/>
      <c r="G1532" s="1244">
        <f>E1532*F1532</f>
        <v>0</v>
      </c>
      <c r="H1532" s="1234" t="s">
        <v>944</v>
      </c>
      <c r="I1532" s="1239"/>
      <c r="J1532" s="959" t="str">
        <f t="shared" si="52"/>
        <v>CHYBNÁ CENA</v>
      </c>
    </row>
    <row r="1533" spans="1:10" s="108" customFormat="1" ht="12.75">
      <c r="A1533" s="361"/>
      <c r="B1533" s="362"/>
      <c r="C1533" s="370" t="s">
        <v>2528</v>
      </c>
      <c r="D1533" s="390"/>
      <c r="E1533" s="366"/>
      <c r="F1533" s="948"/>
      <c r="G1533" s="391"/>
      <c r="H1533" s="364"/>
      <c r="I1533" s="902"/>
      <c r="J1533" s="959" t="str">
        <f t="shared" si="52"/>
        <v/>
      </c>
    </row>
    <row r="1534" spans="1:10" s="108" customFormat="1" ht="12.75">
      <c r="A1534" s="361"/>
      <c r="B1534" s="362"/>
      <c r="C1534" s="370" t="s">
        <v>3399</v>
      </c>
      <c r="D1534" s="390"/>
      <c r="E1534" s="366"/>
      <c r="F1534" s="948"/>
      <c r="G1534" s="391"/>
      <c r="H1534" s="364"/>
      <c r="I1534" s="902"/>
      <c r="J1534" s="959" t="str">
        <f t="shared" si="52"/>
        <v/>
      </c>
    </row>
    <row r="1535" spans="1:10" s="108" customFormat="1" ht="33.75">
      <c r="A1535" s="361">
        <v>12</v>
      </c>
      <c r="B1535" s="362" t="s">
        <v>2529</v>
      </c>
      <c r="C1535" s="364" t="s">
        <v>2530</v>
      </c>
      <c r="D1535" s="390" t="s">
        <v>3773</v>
      </c>
      <c r="E1535" s="366">
        <v>3349.11</v>
      </c>
      <c r="F1535" s="948"/>
      <c r="G1535" s="391">
        <f>E1535*F1535</f>
        <v>0</v>
      </c>
      <c r="H1535" s="364" t="s">
        <v>1324</v>
      </c>
      <c r="I1535" s="902"/>
      <c r="J1535" s="959" t="str">
        <f t="shared" si="52"/>
        <v>CHYBNÁ CENA</v>
      </c>
    </row>
    <row r="1536" spans="1:10" s="108" customFormat="1" ht="12.75">
      <c r="A1536" s="361"/>
      <c r="B1536" s="369" t="s">
        <v>4530</v>
      </c>
      <c r="C1536" s="364"/>
      <c r="D1536" s="390"/>
      <c r="E1536" s="366"/>
      <c r="F1536" s="948"/>
      <c r="G1536" s="391"/>
      <c r="H1536" s="364"/>
      <c r="I1536" s="902"/>
      <c r="J1536" s="959" t="str">
        <f t="shared" si="52"/>
        <v/>
      </c>
    </row>
    <row r="1537" spans="1:10" s="108" customFormat="1" ht="12.75">
      <c r="A1537" s="361">
        <v>13</v>
      </c>
      <c r="B1537" s="362" t="s">
        <v>2531</v>
      </c>
      <c r="C1537" s="364" t="s">
        <v>2532</v>
      </c>
      <c r="D1537" s="390" t="s">
        <v>3773</v>
      </c>
      <c r="E1537" s="366">
        <f>SUM(E1535:E1535)</f>
        <v>3349.11</v>
      </c>
      <c r="F1537" s="948"/>
      <c r="G1537" s="391">
        <f>E1537*F1537</f>
        <v>0</v>
      </c>
      <c r="H1537" s="364" t="s">
        <v>918</v>
      </c>
      <c r="I1537" s="902"/>
      <c r="J1537" s="959" t="str">
        <f t="shared" si="52"/>
        <v>CHYBNÁ CENA</v>
      </c>
    </row>
    <row r="1538" spans="1:10" s="108" customFormat="1" ht="12.75">
      <c r="A1538" s="361"/>
      <c r="B1538" s="362"/>
      <c r="C1538" s="364"/>
      <c r="D1538" s="390"/>
      <c r="E1538" s="366"/>
      <c r="F1538" s="948"/>
      <c r="G1538" s="391"/>
      <c r="H1538" s="364"/>
      <c r="I1538" s="902"/>
      <c r="J1538" s="959" t="str">
        <f t="shared" si="52"/>
        <v/>
      </c>
    </row>
    <row r="1539" spans="1:10" s="108" customFormat="1" ht="22.5">
      <c r="A1539" s="361">
        <v>14</v>
      </c>
      <c r="B1539" s="362" t="s">
        <v>2605</v>
      </c>
      <c r="C1539" s="364" t="s">
        <v>2604</v>
      </c>
      <c r="D1539" s="390" t="s">
        <v>456</v>
      </c>
      <c r="E1539" s="366">
        <v>192.4</v>
      </c>
      <c r="F1539" s="948"/>
      <c r="G1539" s="391">
        <f>E1539*F1539</f>
        <v>0</v>
      </c>
      <c r="H1539" s="364" t="s">
        <v>918</v>
      </c>
      <c r="I1539" s="902" t="s">
        <v>1325</v>
      </c>
      <c r="J1539" s="959" t="str">
        <f t="shared" si="52"/>
        <v>CHYBNÁ CENA</v>
      </c>
    </row>
    <row r="1540" spans="1:10" s="108" customFormat="1" ht="12.75">
      <c r="A1540" s="361"/>
      <c r="B1540" s="362"/>
      <c r="C1540" s="364"/>
      <c r="D1540" s="390"/>
      <c r="E1540" s="366"/>
      <c r="F1540" s="948"/>
      <c r="G1540" s="391"/>
      <c r="H1540" s="364"/>
      <c r="I1540" s="902"/>
      <c r="J1540" s="959" t="str">
        <f t="shared" si="52"/>
        <v/>
      </c>
    </row>
    <row r="1541" spans="1:10" s="108" customFormat="1" ht="12.75">
      <c r="A1541" s="361">
        <v>15</v>
      </c>
      <c r="B1541" s="362" t="s">
        <v>2533</v>
      </c>
      <c r="C1541" s="364" t="s">
        <v>2534</v>
      </c>
      <c r="D1541" s="390" t="s">
        <v>3788</v>
      </c>
      <c r="E1541" s="366">
        <v>69.29</v>
      </c>
      <c r="F1541" s="948"/>
      <c r="G1541" s="391">
        <f>E1541*F1541</f>
        <v>0</v>
      </c>
      <c r="H1541" s="364"/>
      <c r="I1541" s="902"/>
      <c r="J1541" s="959" t="str">
        <f t="shared" si="52"/>
        <v>CHYBNÁ CENA</v>
      </c>
    </row>
    <row r="1542" spans="1:10" s="108" customFormat="1" ht="12.75">
      <c r="A1542" s="361"/>
      <c r="B1542" s="369" t="s">
        <v>4530</v>
      </c>
      <c r="C1542" s="364"/>
      <c r="D1542" s="390"/>
      <c r="E1542" s="366"/>
      <c r="F1542" s="948"/>
      <c r="G1542" s="391"/>
      <c r="H1542" s="364"/>
      <c r="I1542" s="902"/>
      <c r="J1542" s="959" t="str">
        <f t="shared" si="52"/>
        <v/>
      </c>
    </row>
    <row r="1543" spans="1:10" s="108" customFormat="1" ht="12.75">
      <c r="A1543" s="693" t="s">
        <v>1779</v>
      </c>
      <c r="B1543" s="694" t="s">
        <v>2535</v>
      </c>
      <c r="C1543" s="700" t="s">
        <v>2536</v>
      </c>
      <c r="D1543" s="697"/>
      <c r="E1543" s="698"/>
      <c r="F1543" s="952"/>
      <c r="G1543" s="696">
        <f>SUM(G1544:G1572)</f>
        <v>0</v>
      </c>
      <c r="H1543" s="904"/>
      <c r="I1543" s="906"/>
      <c r="J1543" s="959" t="str">
        <f t="shared" si="52"/>
        <v/>
      </c>
    </row>
    <row r="1544" spans="1:10" s="108" customFormat="1" ht="22.5">
      <c r="A1544" s="361">
        <v>1</v>
      </c>
      <c r="B1544" s="362" t="s">
        <v>2537</v>
      </c>
      <c r="C1544" s="364" t="s">
        <v>2538</v>
      </c>
      <c r="D1544" s="390" t="s">
        <v>456</v>
      </c>
      <c r="E1544" s="366">
        <v>1830.14</v>
      </c>
      <c r="F1544" s="948"/>
      <c r="G1544" s="367">
        <f>E1544*F1544</f>
        <v>0</v>
      </c>
      <c r="H1544" s="364" t="s">
        <v>3242</v>
      </c>
      <c r="I1544" s="902"/>
      <c r="J1544" s="959" t="str">
        <f t="shared" si="52"/>
        <v>CHYBNÁ CENA</v>
      </c>
    </row>
    <row r="1545" spans="1:10" s="108" customFormat="1" ht="12.75">
      <c r="A1545" s="368"/>
      <c r="B1545" s="369" t="s">
        <v>4530</v>
      </c>
      <c r="C1545" s="370" t="s">
        <v>4340</v>
      </c>
      <c r="D1545" s="371"/>
      <c r="E1545" s="372"/>
      <c r="F1545" s="949"/>
      <c r="G1545" s="374"/>
      <c r="H1545" s="364"/>
      <c r="I1545" s="902"/>
      <c r="J1545" s="959" t="str">
        <f t="shared" si="52"/>
        <v/>
      </c>
    </row>
    <row r="1546" spans="1:10" s="108" customFormat="1" ht="12.75">
      <c r="A1546" s="361">
        <v>2</v>
      </c>
      <c r="B1546" s="362" t="s">
        <v>2609</v>
      </c>
      <c r="C1546" s="364" t="s">
        <v>2608</v>
      </c>
      <c r="D1546" s="390" t="s">
        <v>456</v>
      </c>
      <c r="E1546" s="366">
        <v>2013.15</v>
      </c>
      <c r="F1546" s="948"/>
      <c r="G1546" s="367">
        <f>E1546*F1546</f>
        <v>0</v>
      </c>
      <c r="H1546" s="364"/>
      <c r="I1546" s="902"/>
      <c r="J1546" s="959" t="str">
        <f t="shared" si="52"/>
        <v>CHYBNÁ CENA</v>
      </c>
    </row>
    <row r="1547" spans="1:10" s="108" customFormat="1" ht="12.75">
      <c r="A1547" s="361"/>
      <c r="B1547" s="362"/>
      <c r="C1547" s="370" t="s">
        <v>4341</v>
      </c>
      <c r="D1547" s="371"/>
      <c r="E1547" s="366"/>
      <c r="F1547" s="948"/>
      <c r="G1547" s="367"/>
      <c r="H1547" s="364"/>
      <c r="I1547" s="902"/>
      <c r="J1547" s="959" t="str">
        <f t="shared" si="52"/>
        <v/>
      </c>
    </row>
    <row r="1548" spans="1:10" s="108" customFormat="1" ht="12.75">
      <c r="A1548" s="368"/>
      <c r="B1548" s="385"/>
      <c r="C1548" s="370" t="s">
        <v>3399</v>
      </c>
      <c r="D1548" s="371"/>
      <c r="E1548" s="372"/>
      <c r="F1548" s="949"/>
      <c r="G1548" s="374"/>
      <c r="H1548" s="364"/>
      <c r="I1548" s="902"/>
      <c r="J1548" s="959" t="str">
        <f t="shared" si="52"/>
        <v/>
      </c>
    </row>
    <row r="1549" spans="1:10" s="108" customFormat="1" ht="33.75">
      <c r="A1549" s="361">
        <v>3</v>
      </c>
      <c r="B1549" s="362" t="s">
        <v>2614</v>
      </c>
      <c r="C1549" s="364" t="s">
        <v>2613</v>
      </c>
      <c r="D1549" s="390" t="s">
        <v>3773</v>
      </c>
      <c r="E1549" s="366">
        <v>1683.85</v>
      </c>
      <c r="F1549" s="948"/>
      <c r="G1549" s="367">
        <f>E1549*F1549</f>
        <v>0</v>
      </c>
      <c r="H1549" s="364" t="s">
        <v>1324</v>
      </c>
      <c r="I1549" s="902"/>
      <c r="J1549" s="959" t="str">
        <f t="shared" si="52"/>
        <v>CHYBNÁ CENA</v>
      </c>
    </row>
    <row r="1550" spans="1:10" s="108" customFormat="1" ht="12.75">
      <c r="A1550" s="368"/>
      <c r="B1550" s="369"/>
      <c r="C1550" s="370" t="s">
        <v>2606</v>
      </c>
      <c r="D1550" s="371"/>
      <c r="E1550" s="372"/>
      <c r="F1550" s="949"/>
      <c r="G1550" s="374"/>
      <c r="H1550" s="364"/>
      <c r="I1550" s="902"/>
      <c r="J1550" s="959" t="str">
        <f aca="true" t="shared" si="53" ref="J1550:J1613">IF((ISBLANK(D1550)),"",IF(G1550&lt;=0,"CHYBNÁ CENA",""))</f>
        <v/>
      </c>
    </row>
    <row r="1551" spans="1:10" s="108" customFormat="1" ht="12.75">
      <c r="A1551" s="368"/>
      <c r="B1551" s="385"/>
      <c r="C1551" s="370" t="s">
        <v>3349</v>
      </c>
      <c r="D1551" s="371"/>
      <c r="E1551" s="372"/>
      <c r="F1551" s="949"/>
      <c r="G1551" s="374"/>
      <c r="H1551" s="364"/>
      <c r="I1551" s="902"/>
      <c r="J1551" s="959" t="str">
        <f t="shared" si="53"/>
        <v/>
      </c>
    </row>
    <row r="1552" spans="1:10" s="108" customFormat="1" ht="12.75">
      <c r="A1552" s="368"/>
      <c r="B1552" s="385"/>
      <c r="C1552" s="370" t="s">
        <v>4342</v>
      </c>
      <c r="D1552" s="371"/>
      <c r="E1552" s="372"/>
      <c r="F1552" s="949"/>
      <c r="G1552" s="374"/>
      <c r="H1552" s="364"/>
      <c r="I1552" s="902"/>
      <c r="J1552" s="959" t="str">
        <f t="shared" si="53"/>
        <v/>
      </c>
    </row>
    <row r="1553" spans="1:10" s="108" customFormat="1" ht="12.75">
      <c r="A1553" s="368"/>
      <c r="B1553" s="385"/>
      <c r="C1553" s="370" t="s">
        <v>2607</v>
      </c>
      <c r="D1553" s="371"/>
      <c r="E1553" s="372"/>
      <c r="F1553" s="949"/>
      <c r="G1553" s="374"/>
      <c r="H1553" s="364"/>
      <c r="I1553" s="902"/>
      <c r="J1553" s="959" t="str">
        <f t="shared" si="53"/>
        <v/>
      </c>
    </row>
    <row r="1554" spans="1:10" s="108" customFormat="1" ht="12.75">
      <c r="A1554" s="368"/>
      <c r="B1554" s="385"/>
      <c r="C1554" s="370" t="s">
        <v>3351</v>
      </c>
      <c r="D1554" s="371"/>
      <c r="E1554" s="372"/>
      <c r="F1554" s="949"/>
      <c r="G1554" s="374"/>
      <c r="H1554" s="364"/>
      <c r="I1554" s="902"/>
      <c r="J1554" s="959" t="str">
        <f t="shared" si="53"/>
        <v/>
      </c>
    </row>
    <row r="1555" spans="1:10" s="108" customFormat="1" ht="12.75">
      <c r="A1555" s="361">
        <v>4</v>
      </c>
      <c r="B1555" s="362" t="s">
        <v>2610</v>
      </c>
      <c r="C1555" s="364" t="s">
        <v>1638</v>
      </c>
      <c r="D1555" s="390" t="s">
        <v>3773</v>
      </c>
      <c r="E1555" s="366">
        <v>1829.97</v>
      </c>
      <c r="F1555" s="948"/>
      <c r="G1555" s="367">
        <f>E1555*F1555</f>
        <v>0</v>
      </c>
      <c r="H1555" s="364" t="s">
        <v>1326</v>
      </c>
      <c r="I1555" s="902"/>
      <c r="J1555" s="959" t="str">
        <f t="shared" si="53"/>
        <v>CHYBNÁ CENA</v>
      </c>
    </row>
    <row r="1556" spans="1:10" s="108" customFormat="1" ht="12.75">
      <c r="A1556" s="361"/>
      <c r="B1556" s="362"/>
      <c r="C1556" s="370" t="s">
        <v>4343</v>
      </c>
      <c r="D1556" s="386"/>
      <c r="E1556" s="366"/>
      <c r="F1556" s="948"/>
      <c r="G1556" s="367"/>
      <c r="H1556" s="364"/>
      <c r="I1556" s="902"/>
      <c r="J1556" s="959" t="str">
        <f t="shared" si="53"/>
        <v/>
      </c>
    </row>
    <row r="1557" spans="1:10" s="108" customFormat="1" ht="12.75">
      <c r="A1557" s="368"/>
      <c r="B1557" s="385"/>
      <c r="C1557" s="370" t="s">
        <v>3399</v>
      </c>
      <c r="D1557" s="371"/>
      <c r="E1557" s="372"/>
      <c r="F1557" s="949"/>
      <c r="G1557" s="374"/>
      <c r="H1557" s="364"/>
      <c r="I1557" s="902"/>
      <c r="J1557" s="959" t="str">
        <f t="shared" si="53"/>
        <v/>
      </c>
    </row>
    <row r="1558" spans="1:10" s="108" customFormat="1" ht="12.75">
      <c r="A1558" s="361">
        <v>5</v>
      </c>
      <c r="B1558" s="362" t="s">
        <v>2611</v>
      </c>
      <c r="C1558" s="364" t="s">
        <v>1639</v>
      </c>
      <c r="D1558" s="390" t="s">
        <v>3773</v>
      </c>
      <c r="E1558" s="366">
        <v>22.264</v>
      </c>
      <c r="F1558" s="948"/>
      <c r="G1558" s="367">
        <f>E1558*F1558</f>
        <v>0</v>
      </c>
      <c r="H1558" s="364" t="s">
        <v>1326</v>
      </c>
      <c r="I1558" s="902"/>
      <c r="J1558" s="959" t="str">
        <f t="shared" si="53"/>
        <v>CHYBNÁ CENA</v>
      </c>
    </row>
    <row r="1559" spans="1:10" s="108" customFormat="1" ht="12.75">
      <c r="A1559" s="361"/>
      <c r="B1559" s="362"/>
      <c r="C1559" s="370" t="s">
        <v>1640</v>
      </c>
      <c r="D1559" s="386"/>
      <c r="E1559" s="366"/>
      <c r="F1559" s="948"/>
      <c r="G1559" s="367"/>
      <c r="H1559" s="364"/>
      <c r="I1559" s="902"/>
      <c r="J1559" s="959" t="str">
        <f t="shared" si="53"/>
        <v/>
      </c>
    </row>
    <row r="1560" spans="1:10" s="108" customFormat="1" ht="12.75">
      <c r="A1560" s="368"/>
      <c r="B1560" s="385"/>
      <c r="C1560" s="370" t="s">
        <v>3399</v>
      </c>
      <c r="D1560" s="371"/>
      <c r="E1560" s="372"/>
      <c r="F1560" s="949"/>
      <c r="G1560" s="374"/>
      <c r="H1560" s="364"/>
      <c r="I1560" s="902"/>
      <c r="J1560" s="959" t="str">
        <f t="shared" si="53"/>
        <v/>
      </c>
    </row>
    <row r="1561" spans="1:10" s="108" customFormat="1" ht="33.75">
      <c r="A1561" s="361">
        <v>6</v>
      </c>
      <c r="B1561" s="362" t="s">
        <v>2539</v>
      </c>
      <c r="C1561" s="364" t="s">
        <v>2540</v>
      </c>
      <c r="D1561" s="390" t="s">
        <v>3773</v>
      </c>
      <c r="E1561" s="366">
        <v>830.57</v>
      </c>
      <c r="F1561" s="948"/>
      <c r="G1561" s="367">
        <f>E1561*F1561</f>
        <v>0</v>
      </c>
      <c r="H1561" s="364" t="s">
        <v>1324</v>
      </c>
      <c r="I1561" s="902"/>
      <c r="J1561" s="959" t="str">
        <f t="shared" si="53"/>
        <v>CHYBNÁ CENA</v>
      </c>
    </row>
    <row r="1562" spans="1:10" s="108" customFormat="1" ht="12.75">
      <c r="A1562" s="361"/>
      <c r="B1562" s="369" t="s">
        <v>4530</v>
      </c>
      <c r="C1562" s="370" t="s">
        <v>1641</v>
      </c>
      <c r="D1562" s="386"/>
      <c r="E1562" s="366"/>
      <c r="F1562" s="948"/>
      <c r="G1562" s="367"/>
      <c r="H1562" s="364"/>
      <c r="I1562" s="902"/>
      <c r="J1562" s="959" t="str">
        <f t="shared" si="53"/>
        <v/>
      </c>
    </row>
    <row r="1563" spans="1:10" s="108" customFormat="1" ht="12.75">
      <c r="A1563" s="368"/>
      <c r="B1563" s="369"/>
      <c r="C1563" s="370" t="s">
        <v>3350</v>
      </c>
      <c r="D1563" s="371"/>
      <c r="E1563" s="372"/>
      <c r="F1563" s="949"/>
      <c r="G1563" s="374"/>
      <c r="H1563" s="364"/>
      <c r="I1563" s="902"/>
      <c r="J1563" s="959" t="str">
        <f t="shared" si="53"/>
        <v/>
      </c>
    </row>
    <row r="1564" spans="1:10" s="108" customFormat="1" ht="12.75">
      <c r="A1564" s="368"/>
      <c r="B1564" s="385"/>
      <c r="C1564" s="370" t="s">
        <v>3352</v>
      </c>
      <c r="D1564" s="371"/>
      <c r="E1564" s="372"/>
      <c r="F1564" s="949"/>
      <c r="G1564" s="374"/>
      <c r="H1564" s="364"/>
      <c r="I1564" s="902"/>
      <c r="J1564" s="959" t="str">
        <f t="shared" si="53"/>
        <v/>
      </c>
    </row>
    <row r="1565" spans="1:10" s="108" customFormat="1" ht="12.75">
      <c r="A1565" s="361">
        <v>7</v>
      </c>
      <c r="B1565" s="362" t="s">
        <v>2612</v>
      </c>
      <c r="C1565" s="364" t="s">
        <v>175</v>
      </c>
      <c r="D1565" s="390" t="s">
        <v>3773</v>
      </c>
      <c r="E1565" s="366">
        <v>913.627</v>
      </c>
      <c r="F1565" s="948"/>
      <c r="G1565" s="367">
        <f>E1565*F1565</f>
        <v>0</v>
      </c>
      <c r="H1565" s="364" t="s">
        <v>1326</v>
      </c>
      <c r="I1565" s="902"/>
      <c r="J1565" s="959" t="str">
        <f t="shared" si="53"/>
        <v>CHYBNÁ CENA</v>
      </c>
    </row>
    <row r="1566" spans="1:10" s="108" customFormat="1" ht="12.75">
      <c r="A1566" s="361"/>
      <c r="B1566" s="362"/>
      <c r="C1566" s="370" t="s">
        <v>176</v>
      </c>
      <c r="D1566" s="386"/>
      <c r="E1566" s="366"/>
      <c r="F1566" s="948"/>
      <c r="G1566" s="367"/>
      <c r="H1566" s="364"/>
      <c r="I1566" s="902"/>
      <c r="J1566" s="959" t="str">
        <f t="shared" si="53"/>
        <v/>
      </c>
    </row>
    <row r="1567" spans="1:10" s="108" customFormat="1" ht="12.75">
      <c r="A1567" s="368"/>
      <c r="B1567" s="385"/>
      <c r="C1567" s="370" t="s">
        <v>3399</v>
      </c>
      <c r="D1567" s="371"/>
      <c r="E1567" s="372"/>
      <c r="F1567" s="949"/>
      <c r="G1567" s="374"/>
      <c r="H1567" s="364"/>
      <c r="I1567" s="902"/>
      <c r="J1567" s="959" t="str">
        <f t="shared" si="53"/>
        <v/>
      </c>
    </row>
    <row r="1568" spans="1:10" s="108" customFormat="1" ht="12.75">
      <c r="A1568" s="1232">
        <v>8</v>
      </c>
      <c r="B1568" s="1233" t="s">
        <v>2615</v>
      </c>
      <c r="C1568" s="1234" t="s">
        <v>2616</v>
      </c>
      <c r="D1568" s="1235" t="s">
        <v>3773</v>
      </c>
      <c r="E1568" s="1236">
        <v>2514.42</v>
      </c>
      <c r="F1568" s="1237"/>
      <c r="G1568" s="1238">
        <f>E1568*F1568</f>
        <v>0</v>
      </c>
      <c r="H1568" s="1234" t="s">
        <v>1326</v>
      </c>
      <c r="I1568" s="1239"/>
      <c r="J1568" s="959" t="str">
        <f t="shared" si="53"/>
        <v>CHYBNÁ CENA</v>
      </c>
    </row>
    <row r="1569" spans="1:10" s="108" customFormat="1" ht="12.75">
      <c r="A1569" s="368"/>
      <c r="B1569" s="385"/>
      <c r="C1569" s="370" t="s">
        <v>132</v>
      </c>
      <c r="D1569" s="371"/>
      <c r="E1569" s="372"/>
      <c r="F1569" s="949"/>
      <c r="G1569" s="374"/>
      <c r="H1569" s="364"/>
      <c r="I1569" s="902"/>
      <c r="J1569" s="959" t="str">
        <f t="shared" si="53"/>
        <v/>
      </c>
    </row>
    <row r="1570" spans="1:10" s="108" customFormat="1" ht="12.75">
      <c r="A1570" s="361">
        <v>9</v>
      </c>
      <c r="B1570" s="362" t="s">
        <v>1327</v>
      </c>
      <c r="C1570" s="364" t="s">
        <v>2541</v>
      </c>
      <c r="D1570" s="390" t="s">
        <v>456</v>
      </c>
      <c r="E1570" s="366">
        <v>135.6</v>
      </c>
      <c r="F1570" s="948"/>
      <c r="G1570" s="391">
        <f>E1570*F1570</f>
        <v>0</v>
      </c>
      <c r="H1570" s="364" t="s">
        <v>579</v>
      </c>
      <c r="I1570" s="902"/>
      <c r="J1570" s="959" t="str">
        <f t="shared" si="53"/>
        <v>CHYBNÁ CENA</v>
      </c>
    </row>
    <row r="1571" spans="1:10" s="108" customFormat="1" ht="12.75">
      <c r="A1571" s="368"/>
      <c r="B1571" s="385"/>
      <c r="C1571" s="364"/>
      <c r="D1571" s="390"/>
      <c r="E1571" s="366"/>
      <c r="F1571" s="948"/>
      <c r="G1571" s="391"/>
      <c r="H1571" s="364"/>
      <c r="I1571" s="902"/>
      <c r="J1571" s="959" t="str">
        <f t="shared" si="53"/>
        <v/>
      </c>
    </row>
    <row r="1572" spans="1:10" s="108" customFormat="1" ht="12.75">
      <c r="A1572" s="361">
        <v>10</v>
      </c>
      <c r="B1572" s="362" t="s">
        <v>2542</v>
      </c>
      <c r="C1572" s="364" t="s">
        <v>2543</v>
      </c>
      <c r="D1572" s="390" t="s">
        <v>3788</v>
      </c>
      <c r="E1572" s="366">
        <v>7.5</v>
      </c>
      <c r="F1572" s="948"/>
      <c r="G1572" s="367">
        <f>E1572*F1572</f>
        <v>0</v>
      </c>
      <c r="H1572" s="364"/>
      <c r="I1572" s="902"/>
      <c r="J1572" s="959" t="str">
        <f t="shared" si="53"/>
        <v>CHYBNÁ CENA</v>
      </c>
    </row>
    <row r="1573" spans="1:10" s="108" customFormat="1" ht="12.75">
      <c r="A1573" s="361"/>
      <c r="B1573" s="369" t="s">
        <v>4530</v>
      </c>
      <c r="C1573" s="364"/>
      <c r="D1573" s="390"/>
      <c r="E1573" s="366"/>
      <c r="F1573" s="948"/>
      <c r="G1573" s="391"/>
      <c r="H1573" s="364"/>
      <c r="I1573" s="902"/>
      <c r="J1573" s="959" t="str">
        <f t="shared" si="53"/>
        <v/>
      </c>
    </row>
    <row r="1574" spans="1:10" s="108" customFormat="1" ht="12.75">
      <c r="A1574" s="693" t="s">
        <v>1779</v>
      </c>
      <c r="B1574" s="694" t="s">
        <v>2544</v>
      </c>
      <c r="C1574" s="700" t="s">
        <v>2545</v>
      </c>
      <c r="D1574" s="697"/>
      <c r="E1574" s="698"/>
      <c r="F1574" s="952"/>
      <c r="G1574" s="696">
        <f>SUM(G1575:G1589)</f>
        <v>0</v>
      </c>
      <c r="H1574" s="904"/>
      <c r="I1574" s="906"/>
      <c r="J1574" s="959" t="str">
        <f t="shared" si="53"/>
        <v/>
      </c>
    </row>
    <row r="1575" spans="1:10" s="108" customFormat="1" ht="33.75">
      <c r="A1575" s="1232">
        <v>1</v>
      </c>
      <c r="B1575" s="1233" t="s">
        <v>2630</v>
      </c>
      <c r="C1575" s="1234" t="s">
        <v>133</v>
      </c>
      <c r="D1575" s="1235" t="s">
        <v>3773</v>
      </c>
      <c r="E1575" s="1236">
        <v>351.68</v>
      </c>
      <c r="F1575" s="1237"/>
      <c r="G1575" s="1244">
        <f>E1575*F1575</f>
        <v>0</v>
      </c>
      <c r="H1575" s="1234" t="s">
        <v>1324</v>
      </c>
      <c r="I1575" s="1239"/>
      <c r="J1575" s="959" t="str">
        <f t="shared" si="53"/>
        <v>CHYBNÁ CENA</v>
      </c>
    </row>
    <row r="1576" spans="1:16" s="200" customFormat="1" ht="12.75">
      <c r="A1576" s="368"/>
      <c r="B1576" s="385"/>
      <c r="C1576" s="370" t="s">
        <v>3896</v>
      </c>
      <c r="D1576" s="371"/>
      <c r="E1576" s="372"/>
      <c r="F1576" s="949"/>
      <c r="G1576" s="374"/>
      <c r="H1576" s="364"/>
      <c r="I1576" s="918"/>
      <c r="J1576" s="959" t="str">
        <f t="shared" si="53"/>
        <v/>
      </c>
      <c r="N1576" s="404" t="s">
        <v>3896</v>
      </c>
      <c r="P1576" s="203"/>
    </row>
    <row r="1577" spans="1:16" s="200" customFormat="1" ht="12.75">
      <c r="A1577" s="368"/>
      <c r="B1577" s="385"/>
      <c r="C1577" s="370" t="s">
        <v>3897</v>
      </c>
      <c r="D1577" s="371"/>
      <c r="E1577" s="372"/>
      <c r="F1577" s="949"/>
      <c r="G1577" s="374"/>
      <c r="H1577" s="364"/>
      <c r="I1577" s="918"/>
      <c r="J1577" s="959" t="str">
        <f t="shared" si="53"/>
        <v/>
      </c>
      <c r="N1577" s="404" t="s">
        <v>3897</v>
      </c>
      <c r="P1577" s="203"/>
    </row>
    <row r="1578" spans="1:16" s="200" customFormat="1" ht="12.75">
      <c r="A1578" s="368"/>
      <c r="B1578" s="385"/>
      <c r="C1578" s="370" t="s">
        <v>3353</v>
      </c>
      <c r="D1578" s="371"/>
      <c r="E1578" s="372"/>
      <c r="F1578" s="949"/>
      <c r="G1578" s="374"/>
      <c r="H1578" s="364"/>
      <c r="I1578" s="918"/>
      <c r="J1578" s="959" t="str">
        <f t="shared" si="53"/>
        <v/>
      </c>
      <c r="N1578" s="404" t="s">
        <v>3353</v>
      </c>
      <c r="P1578" s="203"/>
    </row>
    <row r="1579" spans="1:16" s="200" customFormat="1" ht="12.75">
      <c r="A1579" s="368"/>
      <c r="B1579" s="385"/>
      <c r="C1579" s="370" t="s">
        <v>3354</v>
      </c>
      <c r="D1579" s="371"/>
      <c r="E1579" s="372"/>
      <c r="F1579" s="949"/>
      <c r="G1579" s="374"/>
      <c r="H1579" s="364"/>
      <c r="I1579" s="918"/>
      <c r="J1579" s="959" t="str">
        <f t="shared" si="53"/>
        <v/>
      </c>
      <c r="N1579" s="404" t="s">
        <v>3354</v>
      </c>
      <c r="P1579" s="203"/>
    </row>
    <row r="1580" spans="1:16" s="200" customFormat="1" ht="12.75">
      <c r="A1580" s="368"/>
      <c r="B1580" s="385"/>
      <c r="C1580" s="370" t="s">
        <v>552</v>
      </c>
      <c r="D1580" s="371"/>
      <c r="E1580" s="372"/>
      <c r="F1580" s="949"/>
      <c r="G1580" s="374"/>
      <c r="H1580" s="364"/>
      <c r="I1580" s="918"/>
      <c r="J1580" s="959" t="str">
        <f t="shared" si="53"/>
        <v/>
      </c>
      <c r="N1580" s="404" t="s">
        <v>552</v>
      </c>
      <c r="P1580" s="203"/>
    </row>
    <row r="1581" spans="1:10" s="108" customFormat="1" ht="33.75">
      <c r="A1581" s="361">
        <v>2</v>
      </c>
      <c r="B1581" s="362" t="s">
        <v>2546</v>
      </c>
      <c r="C1581" s="364" t="s">
        <v>2547</v>
      </c>
      <c r="D1581" s="390" t="s">
        <v>3773</v>
      </c>
      <c r="E1581" s="366">
        <v>486.07</v>
      </c>
      <c r="F1581" s="948"/>
      <c r="G1581" s="391">
        <f>E1581*F1581</f>
        <v>0</v>
      </c>
      <c r="H1581" s="364" t="s">
        <v>1324</v>
      </c>
      <c r="I1581" s="902"/>
      <c r="J1581" s="959" t="str">
        <f t="shared" si="53"/>
        <v>CHYBNÁ CENA</v>
      </c>
    </row>
    <row r="1582" spans="1:16" s="200" customFormat="1" ht="12.75">
      <c r="A1582" s="368"/>
      <c r="B1582" s="385"/>
      <c r="C1582" s="370" t="s">
        <v>3896</v>
      </c>
      <c r="D1582" s="371"/>
      <c r="E1582" s="372"/>
      <c r="F1582" s="949"/>
      <c r="G1582" s="374"/>
      <c r="H1582" s="364"/>
      <c r="I1582" s="918"/>
      <c r="J1582" s="959" t="str">
        <f t="shared" si="53"/>
        <v/>
      </c>
      <c r="N1582" s="404" t="s">
        <v>3896</v>
      </c>
      <c r="P1582" s="203"/>
    </row>
    <row r="1583" spans="1:16" s="200" customFormat="1" ht="12.75">
      <c r="A1583" s="368"/>
      <c r="B1583" s="385"/>
      <c r="C1583" s="370" t="s">
        <v>3897</v>
      </c>
      <c r="D1583" s="371"/>
      <c r="E1583" s="372"/>
      <c r="F1583" s="949"/>
      <c r="G1583" s="374"/>
      <c r="H1583" s="364"/>
      <c r="I1583" s="918"/>
      <c r="J1583" s="959" t="str">
        <f t="shared" si="53"/>
        <v/>
      </c>
      <c r="N1583" s="404" t="s">
        <v>3897</v>
      </c>
      <c r="P1583" s="203"/>
    </row>
    <row r="1584" spans="1:16" s="200" customFormat="1" ht="12.75">
      <c r="A1584" s="368"/>
      <c r="B1584" s="385"/>
      <c r="C1584" s="370" t="s">
        <v>553</v>
      </c>
      <c r="D1584" s="371"/>
      <c r="E1584" s="372"/>
      <c r="F1584" s="949"/>
      <c r="G1584" s="374"/>
      <c r="H1584" s="364"/>
      <c r="I1584" s="918"/>
      <c r="J1584" s="959" t="str">
        <f t="shared" si="53"/>
        <v/>
      </c>
      <c r="N1584" s="404" t="s">
        <v>553</v>
      </c>
      <c r="P1584" s="203"/>
    </row>
    <row r="1585" spans="1:16" s="200" customFormat="1" ht="12.75">
      <c r="A1585" s="368"/>
      <c r="B1585" s="385"/>
      <c r="C1585" s="370" t="s">
        <v>3353</v>
      </c>
      <c r="D1585" s="371"/>
      <c r="E1585" s="372"/>
      <c r="F1585" s="949"/>
      <c r="G1585" s="374"/>
      <c r="H1585" s="364"/>
      <c r="I1585" s="918"/>
      <c r="J1585" s="959" t="str">
        <f t="shared" si="53"/>
        <v/>
      </c>
      <c r="N1585" s="404" t="s">
        <v>3353</v>
      </c>
      <c r="P1585" s="203"/>
    </row>
    <row r="1586" spans="1:16" s="200" customFormat="1" ht="12.75">
      <c r="A1586" s="368"/>
      <c r="B1586" s="385"/>
      <c r="C1586" s="370" t="s">
        <v>3354</v>
      </c>
      <c r="D1586" s="371"/>
      <c r="E1586" s="372"/>
      <c r="F1586" s="949"/>
      <c r="G1586" s="374"/>
      <c r="H1586" s="364"/>
      <c r="I1586" s="918"/>
      <c r="J1586" s="959" t="str">
        <f t="shared" si="53"/>
        <v/>
      </c>
      <c r="N1586" s="404" t="s">
        <v>3354</v>
      </c>
      <c r="P1586" s="203"/>
    </row>
    <row r="1587" spans="1:16" s="200" customFormat="1" ht="12.75">
      <c r="A1587" s="361">
        <v>3</v>
      </c>
      <c r="B1587" s="362" t="s">
        <v>554</v>
      </c>
      <c r="C1587" s="364" t="s">
        <v>555</v>
      </c>
      <c r="D1587" s="390" t="s">
        <v>3773</v>
      </c>
      <c r="E1587" s="366">
        <f>E1575+E1581</f>
        <v>837.75</v>
      </c>
      <c r="F1587" s="948"/>
      <c r="G1587" s="391">
        <f>E1587*F1587</f>
        <v>0</v>
      </c>
      <c r="H1587" s="364" t="s">
        <v>1326</v>
      </c>
      <c r="I1587" s="902"/>
      <c r="J1587" s="959" t="str">
        <f t="shared" si="53"/>
        <v>CHYBNÁ CENA</v>
      </c>
      <c r="N1587" s="404"/>
      <c r="P1587" s="203"/>
    </row>
    <row r="1588" spans="1:16" s="200" customFormat="1" ht="12.75">
      <c r="A1588" s="361"/>
      <c r="B1588" s="369" t="s">
        <v>4530</v>
      </c>
      <c r="C1588" s="370" t="s">
        <v>1328</v>
      </c>
      <c r="D1588" s="390"/>
      <c r="E1588" s="366"/>
      <c r="F1588" s="948"/>
      <c r="G1588" s="391"/>
      <c r="H1588" s="364"/>
      <c r="I1588" s="902"/>
      <c r="J1588" s="959" t="str">
        <f t="shared" si="53"/>
        <v/>
      </c>
      <c r="N1588" s="404"/>
      <c r="P1588" s="203"/>
    </row>
    <row r="1589" spans="1:10" s="108" customFormat="1" ht="12.75">
      <c r="A1589" s="361">
        <v>4</v>
      </c>
      <c r="B1589" s="362" t="s">
        <v>2548</v>
      </c>
      <c r="C1589" s="364" t="s">
        <v>2549</v>
      </c>
      <c r="D1589" s="390" t="s">
        <v>3788</v>
      </c>
      <c r="E1589" s="366">
        <v>7.5</v>
      </c>
      <c r="F1589" s="948"/>
      <c r="G1589" s="391">
        <f>E1589*F1589</f>
        <v>0</v>
      </c>
      <c r="H1589" s="364"/>
      <c r="I1589" s="902"/>
      <c r="J1589" s="959" t="str">
        <f t="shared" si="53"/>
        <v>CHYBNÁ CENA</v>
      </c>
    </row>
    <row r="1590" spans="1:10" s="108" customFormat="1" ht="12.75">
      <c r="A1590" s="361"/>
      <c r="B1590" s="369" t="s">
        <v>4530</v>
      </c>
      <c r="C1590" s="364"/>
      <c r="D1590" s="390"/>
      <c r="E1590" s="366"/>
      <c r="F1590" s="948"/>
      <c r="G1590" s="391"/>
      <c r="H1590" s="364"/>
      <c r="I1590" s="902"/>
      <c r="J1590" s="959" t="str">
        <f t="shared" si="53"/>
        <v/>
      </c>
    </row>
    <row r="1591" spans="1:10" s="108" customFormat="1" ht="12.75">
      <c r="A1591" s="693" t="s">
        <v>1779</v>
      </c>
      <c r="B1591" s="694" t="s">
        <v>2550</v>
      </c>
      <c r="C1591" s="700" t="s">
        <v>4397</v>
      </c>
      <c r="D1591" s="697"/>
      <c r="E1591" s="698"/>
      <c r="F1591" s="952"/>
      <c r="G1591" s="696">
        <f>SUM(G1592:G1609)</f>
        <v>0</v>
      </c>
      <c r="H1591" s="904"/>
      <c r="I1591" s="906"/>
      <c r="J1591" s="959" t="str">
        <f t="shared" si="53"/>
        <v/>
      </c>
    </row>
    <row r="1592" spans="1:10" s="108" customFormat="1" ht="51" customHeight="1">
      <c r="A1592" s="361">
        <v>1</v>
      </c>
      <c r="B1592" s="362" t="s">
        <v>4398</v>
      </c>
      <c r="C1592" s="364" t="s">
        <v>2175</v>
      </c>
      <c r="D1592" s="390" t="s">
        <v>3773</v>
      </c>
      <c r="E1592" s="366">
        <v>1058.3</v>
      </c>
      <c r="F1592" s="948"/>
      <c r="G1592" s="391">
        <f>E1592*F1592</f>
        <v>0</v>
      </c>
      <c r="H1592" s="364" t="s">
        <v>4808</v>
      </c>
      <c r="I1592" s="902"/>
      <c r="J1592" s="959" t="str">
        <f t="shared" si="53"/>
        <v>CHYBNÁ CENA</v>
      </c>
    </row>
    <row r="1593" spans="1:10" s="108" customFormat="1" ht="12.75">
      <c r="A1593" s="361"/>
      <c r="B1593" s="369" t="s">
        <v>4530</v>
      </c>
      <c r="C1593" s="370" t="s">
        <v>4809</v>
      </c>
      <c r="D1593" s="390"/>
      <c r="E1593" s="366"/>
      <c r="F1593" s="948"/>
      <c r="G1593" s="391"/>
      <c r="H1593" s="364"/>
      <c r="I1593" s="902"/>
      <c r="J1593" s="959" t="str">
        <f t="shared" si="53"/>
        <v/>
      </c>
    </row>
    <row r="1594" spans="1:10" s="108" customFormat="1" ht="12.75">
      <c r="A1594" s="361"/>
      <c r="B1594" s="362"/>
      <c r="C1594" s="370" t="s">
        <v>2601</v>
      </c>
      <c r="D1594" s="390"/>
      <c r="E1594" s="366"/>
      <c r="F1594" s="948"/>
      <c r="G1594" s="391"/>
      <c r="H1594" s="364"/>
      <c r="I1594" s="902"/>
      <c r="J1594" s="959" t="str">
        <f t="shared" si="53"/>
        <v/>
      </c>
    </row>
    <row r="1595" spans="1:10" s="108" customFormat="1" ht="12.75">
      <c r="A1595" s="1232">
        <v>2</v>
      </c>
      <c r="B1595" s="1233" t="s">
        <v>4399</v>
      </c>
      <c r="C1595" s="1234" t="s">
        <v>4889</v>
      </c>
      <c r="D1595" s="1235" t="s">
        <v>3773</v>
      </c>
      <c r="E1595" s="1236">
        <v>1079.47</v>
      </c>
      <c r="F1595" s="1237"/>
      <c r="G1595" s="1244">
        <f>E1595*F1595</f>
        <v>0</v>
      </c>
      <c r="H1595" s="1234"/>
      <c r="I1595" s="1239"/>
      <c r="J1595" s="959" t="str">
        <f t="shared" si="53"/>
        <v>CHYBNÁ CENA</v>
      </c>
    </row>
    <row r="1596" spans="1:10" s="108" customFormat="1" ht="12.75">
      <c r="A1596" s="361"/>
      <c r="B1596" s="362"/>
      <c r="C1596" s="370" t="s">
        <v>4810</v>
      </c>
      <c r="D1596" s="390"/>
      <c r="E1596" s="366"/>
      <c r="F1596" s="948"/>
      <c r="G1596" s="391"/>
      <c r="H1596" s="364"/>
      <c r="I1596" s="902"/>
      <c r="J1596" s="959" t="str">
        <f t="shared" si="53"/>
        <v/>
      </c>
    </row>
    <row r="1597" spans="1:10" s="108" customFormat="1" ht="12.75">
      <c r="A1597" s="361"/>
      <c r="B1597" s="362"/>
      <c r="C1597" s="370" t="s">
        <v>2602</v>
      </c>
      <c r="D1597" s="390"/>
      <c r="E1597" s="366"/>
      <c r="F1597" s="948"/>
      <c r="G1597" s="391"/>
      <c r="H1597" s="364"/>
      <c r="I1597" s="902"/>
      <c r="J1597" s="959" t="str">
        <f t="shared" si="53"/>
        <v/>
      </c>
    </row>
    <row r="1598" spans="1:10" s="108" customFormat="1" ht="33.75">
      <c r="A1598" s="361">
        <v>3</v>
      </c>
      <c r="B1598" s="362" t="s">
        <v>408</v>
      </c>
      <c r="C1598" s="364" t="s">
        <v>409</v>
      </c>
      <c r="D1598" s="390" t="s">
        <v>3773</v>
      </c>
      <c r="E1598" s="366">
        <v>1163.66</v>
      </c>
      <c r="F1598" s="948"/>
      <c r="G1598" s="391">
        <f>E1598*F1598</f>
        <v>0</v>
      </c>
      <c r="H1598" s="364" t="s">
        <v>1324</v>
      </c>
      <c r="I1598" s="902"/>
      <c r="J1598" s="959" t="str">
        <f t="shared" si="53"/>
        <v>CHYBNÁ CENA</v>
      </c>
    </row>
    <row r="1599" spans="1:10" s="108" customFormat="1" ht="12.75">
      <c r="A1599" s="361"/>
      <c r="B1599" s="369" t="s">
        <v>4530</v>
      </c>
      <c r="C1599" s="370" t="s">
        <v>4811</v>
      </c>
      <c r="D1599" s="390"/>
      <c r="E1599" s="366"/>
      <c r="F1599" s="948"/>
      <c r="G1599" s="391"/>
      <c r="H1599" s="364"/>
      <c r="I1599" s="902"/>
      <c r="J1599" s="959" t="str">
        <f t="shared" si="53"/>
        <v/>
      </c>
    </row>
    <row r="1600" spans="1:10" s="108" customFormat="1" ht="12.75">
      <c r="A1600" s="361">
        <v>4</v>
      </c>
      <c r="B1600" s="362" t="s">
        <v>4400</v>
      </c>
      <c r="C1600" s="364" t="s">
        <v>1724</v>
      </c>
      <c r="D1600" s="390" t="s">
        <v>3773</v>
      </c>
      <c r="E1600" s="366">
        <v>1221.84</v>
      </c>
      <c r="F1600" s="948"/>
      <c r="G1600" s="391">
        <f>E1600*F1600</f>
        <v>0</v>
      </c>
      <c r="H1600" s="364"/>
      <c r="I1600" s="902"/>
      <c r="J1600" s="959" t="str">
        <f t="shared" si="53"/>
        <v>CHYBNÁ CENA</v>
      </c>
    </row>
    <row r="1601" spans="1:10" s="108" customFormat="1" ht="12.75">
      <c r="A1601" s="361"/>
      <c r="B1601" s="362"/>
      <c r="C1601" s="370" t="s">
        <v>4812</v>
      </c>
      <c r="D1601" s="390"/>
      <c r="E1601" s="366"/>
      <c r="F1601" s="948"/>
      <c r="G1601" s="391"/>
      <c r="H1601" s="364"/>
      <c r="I1601" s="902"/>
      <c r="J1601" s="959" t="str">
        <f t="shared" si="53"/>
        <v/>
      </c>
    </row>
    <row r="1602" spans="1:10" s="108" customFormat="1" ht="12.75">
      <c r="A1602" s="361"/>
      <c r="B1602" s="362"/>
      <c r="C1602" s="370" t="s">
        <v>2603</v>
      </c>
      <c r="D1602" s="390"/>
      <c r="E1602" s="366"/>
      <c r="F1602" s="948"/>
      <c r="G1602" s="391"/>
      <c r="H1602" s="364"/>
      <c r="I1602" s="902"/>
      <c r="J1602" s="959" t="str">
        <f t="shared" si="53"/>
        <v/>
      </c>
    </row>
    <row r="1603" spans="1:10" s="108" customFormat="1" ht="22.5">
      <c r="A1603" s="361">
        <v>5</v>
      </c>
      <c r="B1603" s="362" t="s">
        <v>4401</v>
      </c>
      <c r="C1603" s="364" t="s">
        <v>4402</v>
      </c>
      <c r="D1603" s="390" t="s">
        <v>3773</v>
      </c>
      <c r="E1603" s="366">
        <v>2221.96</v>
      </c>
      <c r="F1603" s="948"/>
      <c r="G1603" s="391">
        <f>E1603*F1603</f>
        <v>0</v>
      </c>
      <c r="H1603" s="364" t="s">
        <v>1330</v>
      </c>
      <c r="I1603" s="902"/>
      <c r="J1603" s="959" t="str">
        <f t="shared" si="53"/>
        <v>CHYBNÁ CENA</v>
      </c>
    </row>
    <row r="1604" spans="1:10" s="108" customFormat="1" ht="12.75">
      <c r="A1604" s="361"/>
      <c r="B1604" s="369" t="s">
        <v>4530</v>
      </c>
      <c r="C1604" s="370" t="s">
        <v>1329</v>
      </c>
      <c r="D1604" s="390"/>
      <c r="E1604" s="366"/>
      <c r="F1604" s="948"/>
      <c r="G1604" s="391"/>
      <c r="H1604" s="364"/>
      <c r="I1604" s="902"/>
      <c r="J1604" s="959" t="str">
        <f t="shared" si="53"/>
        <v/>
      </c>
    </row>
    <row r="1605" spans="1:10" s="108" customFormat="1" ht="35.25" customHeight="1">
      <c r="A1605" s="361">
        <v>6</v>
      </c>
      <c r="B1605" s="362" t="s">
        <v>1314</v>
      </c>
      <c r="C1605" s="364" t="s">
        <v>1315</v>
      </c>
      <c r="D1605" s="390" t="s">
        <v>456</v>
      </c>
      <c r="E1605" s="366">
        <v>1656.3</v>
      </c>
      <c r="F1605" s="948"/>
      <c r="G1605" s="391">
        <f>E1605*F1605</f>
        <v>0</v>
      </c>
      <c r="H1605" s="364" t="s">
        <v>1331</v>
      </c>
      <c r="I1605" s="902"/>
      <c r="J1605" s="959" t="str">
        <f t="shared" si="53"/>
        <v>CHYBNÁ CENA</v>
      </c>
    </row>
    <row r="1606" spans="1:10" s="108" customFormat="1" ht="12.75">
      <c r="A1606" s="361"/>
      <c r="B1606" s="362"/>
      <c r="C1606" s="363"/>
      <c r="D1606" s="390"/>
      <c r="E1606" s="366"/>
      <c r="F1606" s="948"/>
      <c r="G1606" s="391"/>
      <c r="H1606" s="364"/>
      <c r="I1606" s="902"/>
      <c r="J1606" s="959" t="str">
        <f t="shared" si="53"/>
        <v/>
      </c>
    </row>
    <row r="1607" spans="1:10" s="108" customFormat="1" ht="45">
      <c r="A1607" s="361">
        <v>7</v>
      </c>
      <c r="B1607" s="362" t="s">
        <v>2631</v>
      </c>
      <c r="C1607" s="363" t="s">
        <v>4088</v>
      </c>
      <c r="D1607" s="390" t="s">
        <v>3773</v>
      </c>
      <c r="E1607" s="366">
        <v>330</v>
      </c>
      <c r="F1607" s="948"/>
      <c r="G1607" s="391">
        <f>E1607*F1607</f>
        <v>0</v>
      </c>
      <c r="H1607" s="364" t="s">
        <v>4087</v>
      </c>
      <c r="I1607" s="364" t="s">
        <v>4086</v>
      </c>
      <c r="J1607" s="959" t="str">
        <f t="shared" si="53"/>
        <v>CHYBNÁ CENA</v>
      </c>
    </row>
    <row r="1608" spans="1:10" s="108" customFormat="1" ht="12.75">
      <c r="A1608" s="361"/>
      <c r="B1608" s="362"/>
      <c r="C1608" s="370"/>
      <c r="D1608" s="390"/>
      <c r="E1608" s="366"/>
      <c r="F1608" s="948"/>
      <c r="G1608" s="391"/>
      <c r="H1608" s="364"/>
      <c r="I1608" s="902"/>
      <c r="J1608" s="959" t="str">
        <f t="shared" si="53"/>
        <v/>
      </c>
    </row>
    <row r="1609" spans="1:10" s="108" customFormat="1" ht="12.75">
      <c r="A1609" s="361">
        <v>8</v>
      </c>
      <c r="B1609" s="362" t="s">
        <v>4403</v>
      </c>
      <c r="C1609" s="364" t="s">
        <v>4404</v>
      </c>
      <c r="D1609" s="390" t="s">
        <v>3788</v>
      </c>
      <c r="E1609" s="366">
        <v>33.45</v>
      </c>
      <c r="F1609" s="948"/>
      <c r="G1609" s="391">
        <f>E1609*F1609</f>
        <v>0</v>
      </c>
      <c r="H1609" s="364"/>
      <c r="I1609" s="902"/>
      <c r="J1609" s="959" t="str">
        <f t="shared" si="53"/>
        <v>CHYBNÁ CENA</v>
      </c>
    </row>
    <row r="1610" spans="1:10" s="108" customFormat="1" ht="12.75">
      <c r="A1610" s="361"/>
      <c r="B1610" s="369" t="s">
        <v>4530</v>
      </c>
      <c r="C1610" s="364"/>
      <c r="D1610" s="390"/>
      <c r="E1610" s="366"/>
      <c r="F1610" s="948"/>
      <c r="G1610" s="788"/>
      <c r="H1610" s="364"/>
      <c r="I1610" s="902"/>
      <c r="J1610" s="959" t="str">
        <f t="shared" si="53"/>
        <v/>
      </c>
    </row>
    <row r="1611" spans="1:10" s="108" customFormat="1" ht="12.75">
      <c r="A1611" s="693" t="s">
        <v>1779</v>
      </c>
      <c r="B1611" s="694" t="s">
        <v>4405</v>
      </c>
      <c r="C1611" s="700" t="s">
        <v>4406</v>
      </c>
      <c r="D1611" s="697"/>
      <c r="E1611" s="698"/>
      <c r="F1611" s="952"/>
      <c r="G1611" s="696">
        <f>SUM(G1612:G1637)</f>
        <v>0</v>
      </c>
      <c r="H1611" s="904"/>
      <c r="I1611" s="906"/>
      <c r="J1611" s="959" t="str">
        <f t="shared" si="53"/>
        <v/>
      </c>
    </row>
    <row r="1612" spans="1:10" s="108" customFormat="1" ht="33.75">
      <c r="A1612" s="361">
        <v>1</v>
      </c>
      <c r="B1612" s="362" t="s">
        <v>4407</v>
      </c>
      <c r="C1612" s="364" t="s">
        <v>4408</v>
      </c>
      <c r="D1612" s="390" t="s">
        <v>3773</v>
      </c>
      <c r="E1612" s="366">
        <v>325.974</v>
      </c>
      <c r="F1612" s="948"/>
      <c r="G1612" s="391">
        <f>E1612*F1612</f>
        <v>0</v>
      </c>
      <c r="H1612" s="364" t="s">
        <v>1324</v>
      </c>
      <c r="I1612" s="902"/>
      <c r="J1612" s="959" t="str">
        <f t="shared" si="53"/>
        <v>CHYBNÁ CENA</v>
      </c>
    </row>
    <row r="1613" spans="1:10" s="108" customFormat="1" ht="12.75">
      <c r="A1613" s="361"/>
      <c r="B1613" s="362"/>
      <c r="C1613" s="364"/>
      <c r="D1613" s="390"/>
      <c r="E1613" s="366"/>
      <c r="F1613" s="948"/>
      <c r="G1613" s="391"/>
      <c r="H1613" s="364"/>
      <c r="I1613" s="902"/>
      <c r="J1613" s="959" t="str">
        <f t="shared" si="53"/>
        <v/>
      </c>
    </row>
    <row r="1614" spans="1:10" s="108" customFormat="1" ht="28.5" customHeight="1">
      <c r="A1614" s="361">
        <v>2</v>
      </c>
      <c r="B1614" s="362" t="s">
        <v>4409</v>
      </c>
      <c r="C1614" s="364" t="s">
        <v>2936</v>
      </c>
      <c r="D1614" s="390" t="s">
        <v>3773</v>
      </c>
      <c r="E1614" s="366">
        <v>319.2194</v>
      </c>
      <c r="F1614" s="948"/>
      <c r="G1614" s="391">
        <f>E1614*F1614</f>
        <v>0</v>
      </c>
      <c r="H1614" s="364" t="s">
        <v>1332</v>
      </c>
      <c r="I1614" s="902"/>
      <c r="J1614" s="959" t="str">
        <f aca="true" t="shared" si="54" ref="J1614:J1652">IF((ISBLANK(D1614)),"",IF(G1614&lt;=0,"CHYBNÁ CENA",""))</f>
        <v>CHYBNÁ CENA</v>
      </c>
    </row>
    <row r="1615" spans="1:10" s="108" customFormat="1" ht="22.5">
      <c r="A1615" s="368"/>
      <c r="B1615" s="369" t="s">
        <v>4530</v>
      </c>
      <c r="C1615" s="370" t="s">
        <v>2937</v>
      </c>
      <c r="D1615" s="793"/>
      <c r="E1615" s="372"/>
      <c r="F1615" s="949"/>
      <c r="G1615" s="391"/>
      <c r="H1615" s="373"/>
      <c r="I1615" s="902"/>
      <c r="J1615" s="959" t="str">
        <f t="shared" si="54"/>
        <v/>
      </c>
    </row>
    <row r="1616" spans="1:10" s="108" customFormat="1" ht="12.75">
      <c r="A1616" s="368"/>
      <c r="B1616" s="385"/>
      <c r="C1616" s="370" t="s">
        <v>2938</v>
      </c>
      <c r="D1616" s="793"/>
      <c r="E1616" s="372"/>
      <c r="F1616" s="949"/>
      <c r="G1616" s="391"/>
      <c r="H1616" s="373"/>
      <c r="I1616" s="902"/>
      <c r="J1616" s="959" t="str">
        <f t="shared" si="54"/>
        <v/>
      </c>
    </row>
    <row r="1617" spans="1:10" s="108" customFormat="1" ht="12.75">
      <c r="A1617" s="368"/>
      <c r="B1617" s="385"/>
      <c r="C1617" s="370" t="s">
        <v>2939</v>
      </c>
      <c r="D1617" s="793"/>
      <c r="E1617" s="372"/>
      <c r="F1617" s="949"/>
      <c r="G1617" s="391"/>
      <c r="H1617" s="373"/>
      <c r="I1617" s="902"/>
      <c r="J1617" s="959" t="str">
        <f t="shared" si="54"/>
        <v/>
      </c>
    </row>
    <row r="1618" spans="1:10" s="108" customFormat="1" ht="12.75">
      <c r="A1618" s="368"/>
      <c r="B1618" s="385"/>
      <c r="C1618" s="370" t="s">
        <v>2940</v>
      </c>
      <c r="D1618" s="793"/>
      <c r="E1618" s="372"/>
      <c r="F1618" s="949"/>
      <c r="G1618" s="391"/>
      <c r="H1618" s="373"/>
      <c r="I1618" s="902"/>
      <c r="J1618" s="959" t="str">
        <f t="shared" si="54"/>
        <v/>
      </c>
    </row>
    <row r="1619" spans="1:10" s="108" customFormat="1" ht="12.75">
      <c r="A1619" s="1232">
        <v>3</v>
      </c>
      <c r="B1619" s="1233" t="s">
        <v>3654</v>
      </c>
      <c r="C1619" s="1234" t="s">
        <v>3655</v>
      </c>
      <c r="D1619" s="1235" t="s">
        <v>3773</v>
      </c>
      <c r="E1619" s="1236">
        <v>188.16</v>
      </c>
      <c r="F1619" s="1237"/>
      <c r="G1619" s="1244">
        <f>E1619*F1619</f>
        <v>0</v>
      </c>
      <c r="H1619" s="1234" t="s">
        <v>585</v>
      </c>
      <c r="I1619" s="1239"/>
      <c r="J1619" s="959" t="str">
        <f t="shared" si="54"/>
        <v>CHYBNÁ CENA</v>
      </c>
    </row>
    <row r="1620" spans="1:10" s="108" customFormat="1" ht="12.75">
      <c r="A1620" s="368"/>
      <c r="B1620" s="369" t="s">
        <v>4530</v>
      </c>
      <c r="C1620" s="370" t="s">
        <v>3656</v>
      </c>
      <c r="D1620" s="793"/>
      <c r="E1620" s="372"/>
      <c r="F1620" s="949"/>
      <c r="G1620" s="391"/>
      <c r="H1620" s="373"/>
      <c r="I1620" s="902"/>
      <c r="J1620" s="959" t="str">
        <f t="shared" si="54"/>
        <v/>
      </c>
    </row>
    <row r="1621" spans="1:10" s="108" customFormat="1" ht="12.75">
      <c r="A1621" s="368"/>
      <c r="B1621" s="385"/>
      <c r="C1621" s="370" t="s">
        <v>3657</v>
      </c>
      <c r="D1621" s="793"/>
      <c r="E1621" s="372"/>
      <c r="F1621" s="949"/>
      <c r="G1621" s="391"/>
      <c r="H1621" s="373"/>
      <c r="I1621" s="902"/>
      <c r="J1621" s="959" t="str">
        <f t="shared" si="54"/>
        <v/>
      </c>
    </row>
    <row r="1622" spans="1:10" s="108" customFormat="1" ht="12.75">
      <c r="A1622" s="368"/>
      <c r="B1622" s="385"/>
      <c r="C1622" s="370" t="s">
        <v>3658</v>
      </c>
      <c r="D1622" s="793"/>
      <c r="E1622" s="372"/>
      <c r="F1622" s="949"/>
      <c r="G1622" s="391"/>
      <c r="H1622" s="373"/>
      <c r="I1622" s="902"/>
      <c r="J1622" s="959" t="str">
        <f t="shared" si="54"/>
        <v/>
      </c>
    </row>
    <row r="1623" spans="1:10" s="108" customFormat="1" ht="12.75">
      <c r="A1623" s="368"/>
      <c r="B1623" s="385"/>
      <c r="C1623" s="370" t="s">
        <v>3659</v>
      </c>
      <c r="D1623" s="793"/>
      <c r="E1623" s="372"/>
      <c r="F1623" s="949"/>
      <c r="G1623" s="391"/>
      <c r="H1623" s="373"/>
      <c r="I1623" s="902"/>
      <c r="J1623" s="959" t="str">
        <f t="shared" si="54"/>
        <v/>
      </c>
    </row>
    <row r="1624" spans="1:10" s="108" customFormat="1" ht="12.75">
      <c r="A1624" s="368"/>
      <c r="B1624" s="385"/>
      <c r="C1624" s="370" t="s">
        <v>3660</v>
      </c>
      <c r="D1624" s="793"/>
      <c r="E1624" s="372"/>
      <c r="F1624" s="949"/>
      <c r="G1624" s="391"/>
      <c r="H1624" s="373"/>
      <c r="I1624" s="902"/>
      <c r="J1624" s="959" t="str">
        <f t="shared" si="54"/>
        <v/>
      </c>
    </row>
    <row r="1625" spans="1:10" s="108" customFormat="1" ht="12.75">
      <c r="A1625" s="368"/>
      <c r="B1625" s="385"/>
      <c r="C1625" s="370" t="s">
        <v>3661</v>
      </c>
      <c r="D1625" s="793"/>
      <c r="E1625" s="372"/>
      <c r="F1625" s="949"/>
      <c r="G1625" s="391"/>
      <c r="H1625" s="373"/>
      <c r="I1625" s="902"/>
      <c r="J1625" s="959" t="str">
        <f t="shared" si="54"/>
        <v/>
      </c>
    </row>
    <row r="1626" spans="1:10" s="108" customFormat="1" ht="12.75">
      <c r="A1626" s="368"/>
      <c r="B1626" s="385"/>
      <c r="C1626" s="370" t="s">
        <v>3662</v>
      </c>
      <c r="D1626" s="793"/>
      <c r="E1626" s="372"/>
      <c r="F1626" s="949"/>
      <c r="G1626" s="391"/>
      <c r="H1626" s="373"/>
      <c r="I1626" s="902"/>
      <c r="J1626" s="959" t="str">
        <f t="shared" si="54"/>
        <v/>
      </c>
    </row>
    <row r="1627" spans="1:10" s="108" customFormat="1" ht="12.75">
      <c r="A1627" s="368"/>
      <c r="B1627" s="385"/>
      <c r="C1627" s="370" t="s">
        <v>3663</v>
      </c>
      <c r="D1627" s="793"/>
      <c r="E1627" s="372"/>
      <c r="F1627" s="949"/>
      <c r="G1627" s="391"/>
      <c r="H1627" s="373"/>
      <c r="I1627" s="902"/>
      <c r="J1627" s="959" t="str">
        <f t="shared" si="54"/>
        <v/>
      </c>
    </row>
    <row r="1628" spans="1:10" s="108" customFormat="1" ht="12.75">
      <c r="A1628" s="368"/>
      <c r="B1628" s="385"/>
      <c r="C1628" s="370" t="s">
        <v>3664</v>
      </c>
      <c r="D1628" s="793"/>
      <c r="E1628" s="372"/>
      <c r="F1628" s="949"/>
      <c r="G1628" s="391"/>
      <c r="H1628" s="373"/>
      <c r="I1628" s="902"/>
      <c r="J1628" s="959" t="str">
        <f t="shared" si="54"/>
        <v/>
      </c>
    </row>
    <row r="1629" spans="1:10" s="108" customFormat="1" ht="12.75">
      <c r="A1629" s="368"/>
      <c r="B1629" s="385"/>
      <c r="C1629" s="370" t="s">
        <v>3665</v>
      </c>
      <c r="D1629" s="793"/>
      <c r="E1629" s="372"/>
      <c r="F1629" s="949"/>
      <c r="G1629" s="391"/>
      <c r="H1629" s="373"/>
      <c r="I1629" s="902"/>
      <c r="J1629" s="959" t="str">
        <f t="shared" si="54"/>
        <v/>
      </c>
    </row>
    <row r="1630" spans="1:10" s="108" customFormat="1" ht="12.75">
      <c r="A1630" s="368"/>
      <c r="B1630" s="385"/>
      <c r="C1630" s="370" t="s">
        <v>3666</v>
      </c>
      <c r="D1630" s="793"/>
      <c r="E1630" s="372"/>
      <c r="F1630" s="949"/>
      <c r="G1630" s="391"/>
      <c r="H1630" s="373"/>
      <c r="I1630" s="902"/>
      <c r="J1630" s="959" t="str">
        <f t="shared" si="54"/>
        <v/>
      </c>
    </row>
    <row r="1631" spans="1:10" s="108" customFormat="1" ht="12.75">
      <c r="A1631" s="368"/>
      <c r="B1631" s="385"/>
      <c r="C1631" s="370" t="s">
        <v>4152</v>
      </c>
      <c r="D1631" s="793"/>
      <c r="E1631" s="372"/>
      <c r="F1631" s="949"/>
      <c r="G1631" s="391"/>
      <c r="H1631" s="373"/>
      <c r="I1631" s="902"/>
      <c r="J1631" s="959" t="str">
        <f t="shared" si="54"/>
        <v/>
      </c>
    </row>
    <row r="1632" spans="1:10" s="108" customFormat="1" ht="12.75">
      <c r="A1632" s="368"/>
      <c r="B1632" s="385"/>
      <c r="C1632" s="370" t="s">
        <v>3667</v>
      </c>
      <c r="D1632" s="793"/>
      <c r="E1632" s="372"/>
      <c r="F1632" s="949"/>
      <c r="G1632" s="391"/>
      <c r="H1632" s="373"/>
      <c r="I1632" s="902"/>
      <c r="J1632" s="959" t="str">
        <f t="shared" si="54"/>
        <v/>
      </c>
    </row>
    <row r="1633" spans="1:10" s="108" customFormat="1" ht="12.75">
      <c r="A1633" s="368"/>
      <c r="B1633" s="385"/>
      <c r="C1633" s="370" t="s">
        <v>4153</v>
      </c>
      <c r="D1633" s="793"/>
      <c r="E1633" s="372"/>
      <c r="F1633" s="949"/>
      <c r="G1633" s="391"/>
      <c r="H1633" s="373"/>
      <c r="I1633" s="902"/>
      <c r="J1633" s="959" t="str">
        <f t="shared" si="54"/>
        <v/>
      </c>
    </row>
    <row r="1634" spans="1:10" s="108" customFormat="1" ht="12.75">
      <c r="A1634" s="368"/>
      <c r="B1634" s="385"/>
      <c r="C1634" s="370" t="s">
        <v>3668</v>
      </c>
      <c r="D1634" s="793"/>
      <c r="E1634" s="372"/>
      <c r="F1634" s="949"/>
      <c r="G1634" s="391"/>
      <c r="H1634" s="373"/>
      <c r="I1634" s="902"/>
      <c r="J1634" s="959" t="str">
        <f t="shared" si="54"/>
        <v/>
      </c>
    </row>
    <row r="1635" spans="1:10" s="108" customFormat="1" ht="12.75">
      <c r="A1635" s="368"/>
      <c r="B1635" s="385"/>
      <c r="C1635" s="370" t="s">
        <v>3669</v>
      </c>
      <c r="D1635" s="793"/>
      <c r="E1635" s="372"/>
      <c r="F1635" s="949"/>
      <c r="G1635" s="391"/>
      <c r="H1635" s="373"/>
      <c r="I1635" s="902"/>
      <c r="J1635" s="959" t="str">
        <f t="shared" si="54"/>
        <v/>
      </c>
    </row>
    <row r="1636" spans="1:10" s="108" customFormat="1" ht="12.75">
      <c r="A1636" s="368"/>
      <c r="B1636" s="385"/>
      <c r="C1636" s="370" t="s">
        <v>3758</v>
      </c>
      <c r="D1636" s="793"/>
      <c r="E1636" s="372"/>
      <c r="F1636" s="949"/>
      <c r="G1636" s="391"/>
      <c r="H1636" s="373"/>
      <c r="I1636" s="902"/>
      <c r="J1636" s="959" t="str">
        <f t="shared" si="54"/>
        <v/>
      </c>
    </row>
    <row r="1637" spans="1:10" s="108" customFormat="1" ht="12.75">
      <c r="A1637" s="368"/>
      <c r="B1637" s="385"/>
      <c r="C1637" s="370" t="s">
        <v>3670</v>
      </c>
      <c r="D1637" s="793"/>
      <c r="E1637" s="372"/>
      <c r="F1637" s="949"/>
      <c r="G1637" s="391"/>
      <c r="H1637" s="373"/>
      <c r="I1637" s="902"/>
      <c r="J1637" s="959" t="str">
        <f t="shared" si="54"/>
        <v/>
      </c>
    </row>
    <row r="1638" spans="1:10" s="108" customFormat="1" ht="12.75">
      <c r="A1638" s="693" t="s">
        <v>1779</v>
      </c>
      <c r="B1638" s="694" t="s">
        <v>3671</v>
      </c>
      <c r="C1638" s="700" t="s">
        <v>3672</v>
      </c>
      <c r="D1638" s="697"/>
      <c r="E1638" s="698"/>
      <c r="F1638" s="952"/>
      <c r="G1638" s="696">
        <f>SUM(G1639:G1644)</f>
        <v>0</v>
      </c>
      <c r="H1638" s="904"/>
      <c r="I1638" s="906"/>
      <c r="J1638" s="959" t="str">
        <f t="shared" si="54"/>
        <v/>
      </c>
    </row>
    <row r="1639" spans="1:10" s="108" customFormat="1" ht="33.75">
      <c r="A1639" s="361">
        <v>1</v>
      </c>
      <c r="B1639" s="362" t="s">
        <v>3673</v>
      </c>
      <c r="C1639" s="364" t="s">
        <v>3674</v>
      </c>
      <c r="D1639" s="390" t="s">
        <v>3773</v>
      </c>
      <c r="E1639" s="366">
        <v>14516.67</v>
      </c>
      <c r="F1639" s="948"/>
      <c r="G1639" s="391">
        <f>E1639*F1639</f>
        <v>0</v>
      </c>
      <c r="H1639" s="364" t="s">
        <v>1324</v>
      </c>
      <c r="I1639" s="902"/>
      <c r="J1639" s="959" t="str">
        <f t="shared" si="54"/>
        <v>CHYBNÁ CENA</v>
      </c>
    </row>
    <row r="1640" spans="1:10" s="108" customFormat="1" ht="12.75">
      <c r="A1640" s="361"/>
      <c r="B1640" s="369" t="s">
        <v>4530</v>
      </c>
      <c r="C1640" s="364"/>
      <c r="D1640" s="390"/>
      <c r="E1640" s="366"/>
      <c r="F1640" s="948"/>
      <c r="G1640" s="391"/>
      <c r="H1640" s="364"/>
      <c r="I1640" s="902"/>
      <c r="J1640" s="959" t="str">
        <f t="shared" si="54"/>
        <v/>
      </c>
    </row>
    <row r="1641" spans="1:10" s="108" customFormat="1" ht="33.75">
      <c r="A1641" s="361">
        <v>2</v>
      </c>
      <c r="B1641" s="362" t="s">
        <v>3675</v>
      </c>
      <c r="C1641" s="364" t="s">
        <v>3676</v>
      </c>
      <c r="D1641" s="390" t="s">
        <v>3773</v>
      </c>
      <c r="E1641" s="366">
        <v>14516.67</v>
      </c>
      <c r="F1641" s="948"/>
      <c r="G1641" s="391">
        <f>E1641*F1641</f>
        <v>0</v>
      </c>
      <c r="H1641" s="364" t="s">
        <v>1324</v>
      </c>
      <c r="I1641" s="902"/>
      <c r="J1641" s="959" t="str">
        <f t="shared" si="54"/>
        <v>CHYBNÁ CENA</v>
      </c>
    </row>
    <row r="1642" spans="1:10" s="108" customFormat="1" ht="12.75">
      <c r="A1642" s="361"/>
      <c r="B1642" s="369" t="s">
        <v>4530</v>
      </c>
      <c r="C1642" s="364"/>
      <c r="D1642" s="390"/>
      <c r="E1642" s="366"/>
      <c r="F1642" s="948"/>
      <c r="G1642" s="391"/>
      <c r="H1642" s="364"/>
      <c r="I1642" s="902"/>
      <c r="J1642" s="959" t="str">
        <f t="shared" si="54"/>
        <v/>
      </c>
    </row>
    <row r="1643" spans="1:10" s="108" customFormat="1" ht="12.75">
      <c r="A1643" s="361">
        <v>3</v>
      </c>
      <c r="B1643" s="362" t="s">
        <v>4330</v>
      </c>
      <c r="C1643" s="364" t="s">
        <v>4331</v>
      </c>
      <c r="D1643" s="390" t="s">
        <v>3773</v>
      </c>
      <c r="E1643" s="366">
        <v>315.6</v>
      </c>
      <c r="F1643" s="948"/>
      <c r="G1643" s="391">
        <f>E1643*F1643</f>
        <v>0</v>
      </c>
      <c r="H1643" s="364" t="s">
        <v>4332</v>
      </c>
      <c r="I1643" s="902"/>
      <c r="J1643" s="959" t="str">
        <f t="shared" si="54"/>
        <v>CHYBNÁ CENA</v>
      </c>
    </row>
    <row r="1644" spans="1:10" s="108" customFormat="1" ht="12.75">
      <c r="A1644" s="375"/>
      <c r="B1644" s="376"/>
      <c r="C1644" s="405"/>
      <c r="D1644" s="375"/>
      <c r="E1644" s="380"/>
      <c r="F1644" s="953"/>
      <c r="H1644" s="378"/>
      <c r="I1644" s="907"/>
      <c r="J1644" s="959" t="str">
        <f t="shared" si="54"/>
        <v/>
      </c>
    </row>
    <row r="1645" spans="1:10" s="108" customFormat="1" ht="12.75">
      <c r="A1645" s="693" t="s">
        <v>1779</v>
      </c>
      <c r="B1645" s="694" t="s">
        <v>593</v>
      </c>
      <c r="C1645" s="700" t="s">
        <v>594</v>
      </c>
      <c r="D1645" s="697"/>
      <c r="E1645" s="698"/>
      <c r="F1645" s="952"/>
      <c r="G1645" s="696">
        <f>SUM(G1646:G1651)</f>
        <v>0</v>
      </c>
      <c r="H1645" s="904"/>
      <c r="I1645" s="906"/>
      <c r="J1645" s="959" t="str">
        <f t="shared" si="54"/>
        <v/>
      </c>
    </row>
    <row r="1646" spans="1:10" s="108" customFormat="1" ht="12.75">
      <c r="A1646" s="361">
        <v>1</v>
      </c>
      <c r="B1646" s="362" t="s">
        <v>595</v>
      </c>
      <c r="C1646" s="364" t="s">
        <v>4517</v>
      </c>
      <c r="D1646" s="390" t="s">
        <v>1570</v>
      </c>
      <c r="E1646" s="366">
        <v>1</v>
      </c>
      <c r="F1646" s="948"/>
      <c r="G1646" s="391">
        <f>E1646*F1646</f>
        <v>0</v>
      </c>
      <c r="H1646" s="364"/>
      <c r="I1646" s="902"/>
      <c r="J1646" s="959" t="str">
        <f t="shared" si="54"/>
        <v>CHYBNÁ CENA</v>
      </c>
    </row>
    <row r="1647" spans="1:10" s="108" customFormat="1" ht="12.75">
      <c r="A1647" s="361"/>
      <c r="B1647" s="369"/>
      <c r="C1647" s="364"/>
      <c r="D1647" s="390"/>
      <c r="E1647" s="366"/>
      <c r="F1647" s="948"/>
      <c r="G1647" s="391"/>
      <c r="H1647" s="364"/>
      <c r="I1647" s="902"/>
      <c r="J1647" s="959" t="str">
        <f t="shared" si="54"/>
        <v/>
      </c>
    </row>
    <row r="1648" spans="1:10" s="108" customFormat="1" ht="12.75">
      <c r="A1648" s="361">
        <v>2</v>
      </c>
      <c r="B1648" s="362" t="s">
        <v>596</v>
      </c>
      <c r="C1648" s="364" t="s">
        <v>597</v>
      </c>
      <c r="D1648" s="390" t="s">
        <v>1570</v>
      </c>
      <c r="E1648" s="366">
        <v>1</v>
      </c>
      <c r="F1648" s="948"/>
      <c r="G1648" s="391">
        <f>E1648*F1648</f>
        <v>0</v>
      </c>
      <c r="H1648" s="364"/>
      <c r="I1648" s="902"/>
      <c r="J1648" s="959" t="str">
        <f t="shared" si="54"/>
        <v>CHYBNÁ CENA</v>
      </c>
    </row>
    <row r="1649" spans="1:10" s="108" customFormat="1" ht="12.75">
      <c r="A1649" s="361"/>
      <c r="B1649" s="362"/>
      <c r="C1649" s="364"/>
      <c r="D1649" s="390"/>
      <c r="E1649" s="366"/>
      <c r="F1649" s="948"/>
      <c r="G1649" s="391"/>
      <c r="H1649" s="364"/>
      <c r="I1649" s="902"/>
      <c r="J1649" s="959" t="str">
        <f t="shared" si="54"/>
        <v/>
      </c>
    </row>
    <row r="1650" spans="1:10" s="108" customFormat="1" ht="12.75">
      <c r="A1650" s="361">
        <v>3</v>
      </c>
      <c r="B1650" s="362" t="s">
        <v>4590</v>
      </c>
      <c r="C1650" s="364" t="s">
        <v>4516</v>
      </c>
      <c r="D1650" s="390" t="s">
        <v>1570</v>
      </c>
      <c r="E1650" s="366">
        <v>1</v>
      </c>
      <c r="F1650" s="948"/>
      <c r="G1650" s="391">
        <f>E1650*F1650</f>
        <v>0</v>
      </c>
      <c r="H1650" s="364"/>
      <c r="I1650" s="902"/>
      <c r="J1650" s="959" t="str">
        <f t="shared" si="54"/>
        <v>CHYBNÁ CENA</v>
      </c>
    </row>
    <row r="1651" spans="1:10" s="108" customFormat="1" ht="12.75">
      <c r="A1651" s="361"/>
      <c r="B1651" s="369"/>
      <c r="C1651" s="364"/>
      <c r="D1651" s="390"/>
      <c r="E1651" s="366"/>
      <c r="F1651" s="948"/>
      <c r="G1651" s="391"/>
      <c r="H1651" s="364"/>
      <c r="I1651" s="902"/>
      <c r="J1651" s="959" t="str">
        <f t="shared" si="54"/>
        <v/>
      </c>
    </row>
    <row r="1652" spans="1:10" s="108" customFormat="1" ht="12.75">
      <c r="A1652" s="375"/>
      <c r="B1652" s="376" t="s">
        <v>3841</v>
      </c>
      <c r="C1652" s="405" t="str">
        <f>CONCATENATE(B1645," ",C1645)</f>
        <v>M33 Montáž dopravních zařízení a vah</v>
      </c>
      <c r="D1652" s="375"/>
      <c r="E1652" s="380"/>
      <c r="F1652" s="953"/>
      <c r="G1652" s="794"/>
      <c r="H1652" s="378"/>
      <c r="I1652" s="907"/>
      <c r="J1652" s="959" t="str">
        <f t="shared" si="54"/>
        <v/>
      </c>
    </row>
    <row r="1653" spans="1:10" ht="12.75">
      <c r="A1653" s="795"/>
      <c r="B1653" s="417"/>
      <c r="C1653" s="71"/>
      <c r="D1653" s="416"/>
      <c r="E1653" s="418"/>
      <c r="F1653" s="1065"/>
      <c r="G1653" s="8"/>
      <c r="H1653" s="338"/>
      <c r="I1653" s="796"/>
      <c r="J1653" s="964"/>
    </row>
    <row r="1654" spans="1:10" ht="13.5" thickBot="1">
      <c r="A1654" s="797"/>
      <c r="B1654" s="798"/>
      <c r="C1654" s="799" t="s">
        <v>1830</v>
      </c>
      <c r="D1654" s="801"/>
      <c r="E1654" s="802"/>
      <c r="F1654" s="803"/>
      <c r="G1654" s="804">
        <f>G7+G41+G51+G165+G181+G197+G232+G292+G425+G446+G635+G707+G724+G727+G759+G821+G995+G1017+G1048+G1083+G1209+G1500+G1543+G1574+G1591+G1611+G1638+G1645</f>
        <v>0</v>
      </c>
      <c r="H1654" s="800"/>
      <c r="I1654" s="805"/>
      <c r="J1654" s="964"/>
    </row>
    <row r="1655" spans="1:10" ht="13.5" thickBot="1">
      <c r="A1655" s="1401" t="s">
        <v>4769</v>
      </c>
      <c r="B1655" s="1402"/>
      <c r="C1655" s="1402"/>
      <c r="D1655" s="1402"/>
      <c r="E1655" s="1402"/>
      <c r="F1655" s="1402"/>
      <c r="G1655" s="1402"/>
      <c r="H1655" s="1402"/>
      <c r="I1655" s="1403"/>
      <c r="J1655" s="964"/>
    </row>
    <row r="1656" spans="1:10" ht="12.75">
      <c r="A1656" s="416"/>
      <c r="B1656" s="417"/>
      <c r="C1656" s="71"/>
      <c r="D1656" s="338"/>
      <c r="E1656" s="338"/>
      <c r="F1656" s="416"/>
      <c r="G1656" s="713"/>
      <c r="H1656" s="338"/>
      <c r="I1656" s="338"/>
      <c r="J1656" s="964"/>
    </row>
    <row r="1657" spans="1:10" ht="12.75">
      <c r="A1657" s="416"/>
      <c r="B1657" s="417"/>
      <c r="C1657" s="71"/>
      <c r="D1657" s="338"/>
      <c r="E1657" s="338"/>
      <c r="F1657" s="416"/>
      <c r="G1657" s="713"/>
      <c r="H1657" s="338"/>
      <c r="I1657" s="338"/>
      <c r="J1657" s="964"/>
    </row>
    <row r="1658" spans="1:10" ht="12.75">
      <c r="A1658" s="416"/>
      <c r="B1658" s="417"/>
      <c r="C1658" s="71"/>
      <c r="D1658" s="338"/>
      <c r="E1658" s="338"/>
      <c r="F1658" s="960" t="s">
        <v>4265</v>
      </c>
      <c r="G1658" s="961">
        <f>COUNTIF(G6:G1653,"&lt;=0")</f>
        <v>628</v>
      </c>
      <c r="H1658" s="338"/>
      <c r="I1658" s="338"/>
      <c r="J1658" s="964"/>
    </row>
    <row r="1659" spans="1:10" ht="12.75">
      <c r="A1659" s="416"/>
      <c r="B1659" s="417"/>
      <c r="C1659" s="71"/>
      <c r="D1659" s="338"/>
      <c r="E1659" s="338"/>
      <c r="F1659" s="416"/>
      <c r="G1659" s="339"/>
      <c r="H1659" s="338"/>
      <c r="I1659" s="338"/>
      <c r="J1659" s="964"/>
    </row>
    <row r="1660" spans="1:10" ht="12.75">
      <c r="A1660" s="416"/>
      <c r="B1660" s="417"/>
      <c r="C1660" s="71"/>
      <c r="D1660" s="338"/>
      <c r="E1660" s="338"/>
      <c r="F1660" s="416"/>
      <c r="G1660" s="339"/>
      <c r="H1660" s="338"/>
      <c r="I1660" s="338"/>
      <c r="J1660" s="964"/>
    </row>
    <row r="1661" spans="1:10" ht="12.75">
      <c r="A1661" s="416"/>
      <c r="B1661" s="417"/>
      <c r="C1661" s="71"/>
      <c r="D1661" s="338"/>
      <c r="E1661" s="338"/>
      <c r="F1661" s="416"/>
      <c r="G1661" s="339"/>
      <c r="H1661" s="338"/>
      <c r="I1661" s="338"/>
      <c r="J1661" s="964"/>
    </row>
    <row r="1662" spans="1:10" ht="12.75">
      <c r="A1662" s="416"/>
      <c r="B1662" s="417"/>
      <c r="C1662" s="71"/>
      <c r="D1662" s="338"/>
      <c r="E1662" s="338"/>
      <c r="F1662" s="416"/>
      <c r="G1662" s="339"/>
      <c r="H1662" s="338"/>
      <c r="I1662" s="338"/>
      <c r="J1662" s="964"/>
    </row>
    <row r="1663" spans="1:10" ht="12.75">
      <c r="A1663" s="416"/>
      <c r="B1663" s="417"/>
      <c r="C1663" s="215"/>
      <c r="D1663" s="416"/>
      <c r="E1663" s="418"/>
      <c r="F1663" s="339"/>
      <c r="G1663" s="339"/>
      <c r="H1663" s="71"/>
      <c r="I1663" s="215"/>
      <c r="J1663" s="964"/>
    </row>
    <row r="1664" spans="1:10" ht="12.75">
      <c r="A1664" s="416"/>
      <c r="B1664" s="417"/>
      <c r="C1664" s="215"/>
      <c r="D1664" s="416"/>
      <c r="E1664" s="418"/>
      <c r="F1664" s="339"/>
      <c r="G1664" s="215"/>
      <c r="H1664" s="71"/>
      <c r="I1664" s="215"/>
      <c r="J1664" s="964"/>
    </row>
    <row r="1665" spans="3:10" ht="12.75">
      <c r="C1665" s="701"/>
      <c r="D1665" s="701"/>
      <c r="E1665" s="701"/>
      <c r="H1665" s="701"/>
      <c r="I1665" s="215"/>
      <c r="J1665" s="965"/>
    </row>
    <row r="1666" spans="3:10" ht="12.75">
      <c r="C1666" s="701"/>
      <c r="D1666" s="701"/>
      <c r="E1666" s="701"/>
      <c r="H1666" s="701"/>
      <c r="I1666" s="420"/>
      <c r="J1666" s="964"/>
    </row>
    <row r="1667" spans="1:10" ht="12.75">
      <c r="A1667" s="416"/>
      <c r="B1667" s="416"/>
      <c r="C1667" s="417"/>
      <c r="D1667" s="416"/>
      <c r="E1667" s="418"/>
      <c r="F1667" s="339"/>
      <c r="G1667" s="215"/>
      <c r="H1667" s="71"/>
      <c r="I1667" s="215"/>
      <c r="J1667" s="964"/>
    </row>
    <row r="1668" spans="1:10" ht="12.75">
      <c r="A1668" s="416"/>
      <c r="B1668" s="416"/>
      <c r="C1668" s="417"/>
      <c r="D1668" s="416"/>
      <c r="E1668" s="418"/>
      <c r="F1668" s="339"/>
      <c r="G1668" s="215"/>
      <c r="H1668" s="71"/>
      <c r="I1668" s="215"/>
      <c r="J1668" s="964"/>
    </row>
    <row r="1669" spans="1:10" ht="12.75">
      <c r="A1669" s="416"/>
      <c r="B1669" s="416"/>
      <c r="C1669" s="417"/>
      <c r="D1669" s="416"/>
      <c r="E1669" s="418"/>
      <c r="F1669" s="339"/>
      <c r="G1669" s="215"/>
      <c r="H1669" s="71"/>
      <c r="I1669" s="215"/>
      <c r="J1669" s="964"/>
    </row>
    <row r="1670" spans="1:10" ht="12.75">
      <c r="A1670" s="416"/>
      <c r="B1670" s="416"/>
      <c r="C1670" s="417"/>
      <c r="D1670" s="416"/>
      <c r="E1670" s="418"/>
      <c r="F1670" s="339"/>
      <c r="G1670" s="215"/>
      <c r="H1670" s="71"/>
      <c r="I1670" s="215"/>
      <c r="J1670" s="964"/>
    </row>
    <row r="1671" spans="1:10" ht="12.75">
      <c r="A1671" s="416"/>
      <c r="B1671" s="416"/>
      <c r="C1671" s="417"/>
      <c r="D1671" s="416"/>
      <c r="E1671" s="418"/>
      <c r="F1671" s="339"/>
      <c r="G1671" s="215"/>
      <c r="H1671" s="71"/>
      <c r="I1671" s="215"/>
      <c r="J1671" s="964"/>
    </row>
    <row r="1672" spans="1:10" ht="12.75">
      <c r="A1672" s="416"/>
      <c r="B1672" s="416"/>
      <c r="C1672" s="417"/>
      <c r="D1672" s="416"/>
      <c r="E1672" s="418"/>
      <c r="F1672" s="339"/>
      <c r="G1672" s="215"/>
      <c r="H1672" s="71"/>
      <c r="I1672" s="215"/>
      <c r="J1672" s="964"/>
    </row>
    <row r="1673" spans="1:10" ht="12.75">
      <c r="A1673" s="416"/>
      <c r="B1673" s="416"/>
      <c r="C1673" s="417"/>
      <c r="D1673" s="416"/>
      <c r="E1673" s="418"/>
      <c r="F1673" s="339"/>
      <c r="G1673" s="215"/>
      <c r="H1673" s="71"/>
      <c r="I1673" s="215"/>
      <c r="J1673" s="964"/>
    </row>
    <row r="1674" spans="1:10" ht="12.75">
      <c r="A1674" s="416"/>
      <c r="B1674" s="416"/>
      <c r="C1674" s="417"/>
      <c r="D1674" s="338"/>
      <c r="E1674" s="418"/>
      <c r="F1674" s="339"/>
      <c r="G1674" s="215"/>
      <c r="H1674" s="71"/>
      <c r="I1674" s="215"/>
      <c r="J1674" s="964"/>
    </row>
    <row r="1675" spans="1:10" ht="12.75">
      <c r="A1675" s="416"/>
      <c r="B1675" s="416"/>
      <c r="C1675" s="417"/>
      <c r="D1675" s="338"/>
      <c r="E1675" s="418"/>
      <c r="F1675" s="339"/>
      <c r="G1675" s="215"/>
      <c r="H1675" s="71"/>
      <c r="I1675" s="215"/>
      <c r="J1675" s="964"/>
    </row>
    <row r="1676" spans="1:10" ht="12.75">
      <c r="A1676" s="416"/>
      <c r="B1676" s="416"/>
      <c r="C1676" s="417"/>
      <c r="D1676" s="338"/>
      <c r="E1676" s="418"/>
      <c r="F1676" s="339"/>
      <c r="G1676" s="215"/>
      <c r="H1676" s="71"/>
      <c r="I1676" s="215"/>
      <c r="J1676" s="964"/>
    </row>
    <row r="1677" spans="1:10" ht="12.75">
      <c r="A1677" s="416"/>
      <c r="B1677" s="416"/>
      <c r="C1677" s="417"/>
      <c r="D1677" s="338"/>
      <c r="E1677" s="418"/>
      <c r="F1677" s="338"/>
      <c r="G1677" s="215"/>
      <c r="H1677" s="71"/>
      <c r="I1677" s="339"/>
      <c r="J1677" s="964"/>
    </row>
    <row r="1678" spans="1:10" ht="12.75">
      <c r="A1678" s="416"/>
      <c r="B1678" s="416"/>
      <c r="C1678" s="417"/>
      <c r="D1678" s="338"/>
      <c r="E1678" s="418"/>
      <c r="F1678" s="338"/>
      <c r="G1678" s="215"/>
      <c r="H1678" s="71"/>
      <c r="I1678" s="339"/>
      <c r="J1678" s="964"/>
    </row>
    <row r="1679" spans="1:10" ht="12.75">
      <c r="A1679" s="416"/>
      <c r="B1679" s="416"/>
      <c r="C1679" s="417"/>
      <c r="D1679" s="338"/>
      <c r="E1679" s="418"/>
      <c r="F1679" s="338"/>
      <c r="G1679" s="215"/>
      <c r="H1679" s="71"/>
      <c r="I1679" s="339"/>
      <c r="J1679" s="964"/>
    </row>
    <row r="1680" spans="1:10" ht="12.75">
      <c r="A1680" s="416"/>
      <c r="B1680" s="416"/>
      <c r="C1680" s="417"/>
      <c r="D1680" s="338"/>
      <c r="E1680" s="418"/>
      <c r="F1680" s="338"/>
      <c r="G1680" s="215"/>
      <c r="H1680" s="71"/>
      <c r="I1680" s="339"/>
      <c r="J1680" s="964"/>
    </row>
    <row r="1681" spans="1:10" ht="12.75">
      <c r="A1681" s="416"/>
      <c r="B1681" s="416"/>
      <c r="C1681" s="417"/>
      <c r="D1681" s="338"/>
      <c r="E1681" s="418"/>
      <c r="F1681" s="338"/>
      <c r="G1681" s="215"/>
      <c r="H1681" s="71"/>
      <c r="I1681" s="339"/>
      <c r="J1681" s="964"/>
    </row>
    <row r="1682" spans="1:10" ht="12.75">
      <c r="A1682" s="416"/>
      <c r="B1682" s="416"/>
      <c r="C1682" s="417"/>
      <c r="D1682" s="338"/>
      <c r="E1682" s="418"/>
      <c r="F1682" s="338"/>
      <c r="G1682" s="215"/>
      <c r="H1682" s="71"/>
      <c r="I1682" s="339"/>
      <c r="J1682" s="964"/>
    </row>
    <row r="1683" spans="1:10" ht="12.75">
      <c r="A1683" s="416"/>
      <c r="B1683" s="416"/>
      <c r="C1683" s="417"/>
      <c r="D1683" s="338"/>
      <c r="E1683" s="338"/>
      <c r="F1683" s="338"/>
      <c r="G1683" s="418"/>
      <c r="H1683" s="71"/>
      <c r="I1683" s="339"/>
      <c r="J1683" s="964"/>
    </row>
    <row r="1684" spans="1:10" ht="12.75">
      <c r="A1684" s="416"/>
      <c r="B1684" s="416"/>
      <c r="C1684" s="417"/>
      <c r="D1684" s="338"/>
      <c r="E1684" s="338"/>
      <c r="F1684" s="338"/>
      <c r="G1684" s="418"/>
      <c r="H1684" s="71"/>
      <c r="I1684" s="339"/>
      <c r="J1684" s="964"/>
    </row>
    <row r="1685" spans="1:10" ht="12.75">
      <c r="A1685" s="416"/>
      <c r="B1685" s="416"/>
      <c r="C1685" s="417"/>
      <c r="D1685" s="338"/>
      <c r="E1685" s="338"/>
      <c r="F1685" s="338"/>
      <c r="G1685" s="418"/>
      <c r="H1685" s="71"/>
      <c r="I1685" s="339"/>
      <c r="J1685" s="964"/>
    </row>
    <row r="1686" spans="1:10" ht="12.75">
      <c r="A1686" s="416"/>
      <c r="B1686" s="416"/>
      <c r="C1686" s="417"/>
      <c r="D1686" s="338"/>
      <c r="E1686" s="338"/>
      <c r="F1686" s="338"/>
      <c r="G1686" s="418"/>
      <c r="H1686" s="71"/>
      <c r="I1686" s="339"/>
      <c r="J1686" s="964"/>
    </row>
    <row r="1687" spans="1:10" ht="12.75">
      <c r="A1687" s="416"/>
      <c r="B1687" s="416"/>
      <c r="C1687" s="417"/>
      <c r="D1687" s="338"/>
      <c r="E1687" s="338"/>
      <c r="F1687" s="338"/>
      <c r="G1687" s="418"/>
      <c r="H1687" s="71"/>
      <c r="I1687" s="339"/>
      <c r="J1687" s="964"/>
    </row>
    <row r="1688" spans="1:10" ht="12.75">
      <c r="A1688" s="416"/>
      <c r="B1688" s="416"/>
      <c r="C1688" s="417"/>
      <c r="D1688" s="338"/>
      <c r="E1688" s="338"/>
      <c r="F1688" s="338"/>
      <c r="G1688" s="418"/>
      <c r="H1688" s="71"/>
      <c r="I1688" s="339"/>
      <c r="J1688" s="964"/>
    </row>
    <row r="1689" spans="1:10" ht="12.75">
      <c r="A1689" s="416"/>
      <c r="B1689" s="416"/>
      <c r="C1689" s="417"/>
      <c r="D1689" s="338"/>
      <c r="E1689" s="338"/>
      <c r="F1689" s="338"/>
      <c r="G1689" s="418"/>
      <c r="H1689" s="71"/>
      <c r="I1689" s="339"/>
      <c r="J1689" s="964"/>
    </row>
    <row r="1690" spans="1:10" ht="12.75">
      <c r="A1690" s="416"/>
      <c r="B1690" s="416"/>
      <c r="C1690" s="417"/>
      <c r="D1690" s="338"/>
      <c r="E1690" s="338"/>
      <c r="F1690" s="338"/>
      <c r="G1690" s="418"/>
      <c r="H1690" s="71"/>
      <c r="I1690" s="339"/>
      <c r="J1690" s="964"/>
    </row>
    <row r="1691" spans="1:10" ht="12.75">
      <c r="A1691" s="416"/>
      <c r="B1691" s="416"/>
      <c r="C1691" s="417"/>
      <c r="D1691" s="338"/>
      <c r="E1691" s="338"/>
      <c r="F1691" s="338"/>
      <c r="G1691" s="418"/>
      <c r="H1691" s="71"/>
      <c r="I1691" s="339"/>
      <c r="J1691" s="964"/>
    </row>
    <row r="1692" spans="1:10" ht="12.75">
      <c r="A1692" s="416"/>
      <c r="B1692" s="416"/>
      <c r="C1692" s="417"/>
      <c r="D1692" s="338"/>
      <c r="E1692" s="338"/>
      <c r="F1692" s="338"/>
      <c r="G1692" s="418"/>
      <c r="H1692" s="71"/>
      <c r="I1692" s="339"/>
      <c r="J1692" s="964"/>
    </row>
    <row r="1693" spans="1:10" ht="12.75">
      <c r="A1693" s="416"/>
      <c r="B1693" s="416"/>
      <c r="C1693" s="417"/>
      <c r="D1693" s="338"/>
      <c r="E1693" s="338"/>
      <c r="F1693" s="338"/>
      <c r="G1693" s="418"/>
      <c r="H1693" s="71"/>
      <c r="I1693" s="339"/>
      <c r="J1693" s="964"/>
    </row>
    <row r="1694" spans="1:10" ht="12.75">
      <c r="A1694" s="416"/>
      <c r="B1694" s="416"/>
      <c r="C1694" s="417"/>
      <c r="D1694" s="338"/>
      <c r="E1694" s="338"/>
      <c r="F1694" s="338"/>
      <c r="G1694" s="418"/>
      <c r="H1694" s="71"/>
      <c r="I1694" s="339"/>
      <c r="J1694" s="964"/>
    </row>
    <row r="1695" spans="1:10" ht="12.75">
      <c r="A1695" s="416"/>
      <c r="B1695" s="416"/>
      <c r="C1695" s="417"/>
      <c r="D1695" s="338"/>
      <c r="E1695" s="338"/>
      <c r="F1695" s="338"/>
      <c r="G1695" s="418"/>
      <c r="H1695" s="71"/>
      <c r="I1695" s="339"/>
      <c r="J1695" s="964"/>
    </row>
    <row r="1696" spans="1:10" ht="12.75">
      <c r="A1696" s="416"/>
      <c r="B1696" s="416"/>
      <c r="C1696" s="417"/>
      <c r="D1696" s="338"/>
      <c r="E1696" s="338"/>
      <c r="F1696" s="338"/>
      <c r="G1696" s="418"/>
      <c r="H1696" s="71"/>
      <c r="I1696" s="339"/>
      <c r="J1696" s="964"/>
    </row>
    <row r="1697" spans="1:10" ht="12.75">
      <c r="A1697" s="416"/>
      <c r="B1697" s="416"/>
      <c r="C1697" s="417"/>
      <c r="D1697" s="338"/>
      <c r="E1697" s="338"/>
      <c r="F1697" s="338"/>
      <c r="G1697" s="418"/>
      <c r="H1697" s="71"/>
      <c r="I1697" s="339"/>
      <c r="J1697" s="964"/>
    </row>
    <row r="1698" spans="1:10" ht="12.75">
      <c r="A1698" s="416"/>
      <c r="B1698" s="416"/>
      <c r="C1698" s="417"/>
      <c r="D1698" s="338"/>
      <c r="E1698" s="338"/>
      <c r="F1698" s="338"/>
      <c r="G1698" s="418"/>
      <c r="H1698" s="71"/>
      <c r="I1698" s="339"/>
      <c r="J1698" s="964"/>
    </row>
    <row r="1699" spans="1:10" ht="12.75">
      <c r="A1699" s="416"/>
      <c r="B1699" s="416"/>
      <c r="C1699" s="417"/>
      <c r="D1699" s="338"/>
      <c r="E1699" s="338"/>
      <c r="F1699" s="338"/>
      <c r="G1699" s="418"/>
      <c r="H1699" s="71"/>
      <c r="I1699" s="339"/>
      <c r="J1699" s="964"/>
    </row>
    <row r="1700" spans="1:10" ht="12.75">
      <c r="A1700" s="416"/>
      <c r="B1700" s="416"/>
      <c r="C1700" s="417"/>
      <c r="D1700" s="338"/>
      <c r="E1700" s="338"/>
      <c r="F1700" s="338"/>
      <c r="G1700" s="418"/>
      <c r="H1700" s="71"/>
      <c r="I1700" s="339"/>
      <c r="J1700" s="964"/>
    </row>
    <row r="1701" spans="1:10" ht="12.75">
      <c r="A1701" s="416"/>
      <c r="B1701" s="416"/>
      <c r="C1701" s="417"/>
      <c r="D1701" s="338"/>
      <c r="E1701" s="338"/>
      <c r="F1701" s="338"/>
      <c r="G1701" s="418"/>
      <c r="H1701" s="71"/>
      <c r="I1701" s="339"/>
      <c r="J1701" s="964"/>
    </row>
    <row r="1702" spans="1:10" ht="12.75">
      <c r="A1702" s="416"/>
      <c r="B1702" s="416"/>
      <c r="C1702" s="417"/>
      <c r="D1702" s="338"/>
      <c r="E1702" s="338"/>
      <c r="F1702" s="338"/>
      <c r="G1702" s="418"/>
      <c r="H1702" s="71"/>
      <c r="I1702" s="339"/>
      <c r="J1702" s="964"/>
    </row>
    <row r="1703" spans="1:10" ht="12.75">
      <c r="A1703" s="416"/>
      <c r="B1703" s="416"/>
      <c r="C1703" s="417"/>
      <c r="D1703" s="338"/>
      <c r="E1703" s="338"/>
      <c r="F1703" s="338"/>
      <c r="G1703" s="418"/>
      <c r="H1703" s="71"/>
      <c r="I1703" s="339"/>
      <c r="J1703" s="964"/>
    </row>
    <row r="1704" spans="1:10" ht="12.75">
      <c r="A1704" s="416"/>
      <c r="B1704" s="416"/>
      <c r="C1704" s="417"/>
      <c r="D1704" s="338"/>
      <c r="E1704" s="338"/>
      <c r="F1704" s="338"/>
      <c r="G1704" s="418"/>
      <c r="H1704" s="71"/>
      <c r="I1704" s="339"/>
      <c r="J1704" s="964"/>
    </row>
    <row r="1705" spans="1:10" ht="12.75">
      <c r="A1705" s="416"/>
      <c r="B1705" s="416"/>
      <c r="C1705" s="417"/>
      <c r="D1705" s="338"/>
      <c r="E1705" s="338"/>
      <c r="F1705" s="338"/>
      <c r="G1705" s="418"/>
      <c r="H1705" s="71"/>
      <c r="I1705" s="339"/>
      <c r="J1705" s="964"/>
    </row>
    <row r="1706" spans="1:10" ht="12.75">
      <c r="A1706" s="416"/>
      <c r="B1706" s="416"/>
      <c r="C1706" s="417"/>
      <c r="D1706" s="338"/>
      <c r="E1706" s="338"/>
      <c r="F1706" s="338"/>
      <c r="G1706" s="418"/>
      <c r="H1706" s="71"/>
      <c r="I1706" s="339"/>
      <c r="J1706" s="964"/>
    </row>
    <row r="1707" spans="1:10" ht="12.75">
      <c r="A1707" s="416"/>
      <c r="B1707" s="416"/>
      <c r="C1707" s="417"/>
      <c r="D1707" s="338"/>
      <c r="E1707" s="338"/>
      <c r="F1707" s="338"/>
      <c r="G1707" s="418"/>
      <c r="H1707" s="71"/>
      <c r="I1707" s="339"/>
      <c r="J1707" s="964"/>
    </row>
    <row r="1708" spans="1:10" ht="12.75">
      <c r="A1708" s="416"/>
      <c r="B1708" s="416"/>
      <c r="C1708" s="417"/>
      <c r="D1708" s="338"/>
      <c r="E1708" s="338"/>
      <c r="F1708" s="338"/>
      <c r="G1708" s="418"/>
      <c r="H1708" s="71"/>
      <c r="I1708" s="339"/>
      <c r="J1708" s="964"/>
    </row>
    <row r="1709" spans="1:10" ht="12.75">
      <c r="A1709" s="416"/>
      <c r="B1709" s="416"/>
      <c r="C1709" s="417"/>
      <c r="D1709" s="338"/>
      <c r="E1709" s="338"/>
      <c r="F1709" s="338"/>
      <c r="G1709" s="418"/>
      <c r="H1709" s="71"/>
      <c r="I1709" s="339"/>
      <c r="J1709" s="964"/>
    </row>
    <row r="1710" spans="1:10" ht="12.75">
      <c r="A1710" s="416"/>
      <c r="B1710" s="416"/>
      <c r="C1710" s="417"/>
      <c r="D1710" s="338"/>
      <c r="E1710" s="338"/>
      <c r="F1710" s="338"/>
      <c r="G1710" s="418"/>
      <c r="H1710" s="71"/>
      <c r="I1710" s="339"/>
      <c r="J1710" s="964"/>
    </row>
    <row r="1711" spans="1:10" ht="12.75">
      <c r="A1711" s="416"/>
      <c r="B1711" s="416"/>
      <c r="C1711" s="417"/>
      <c r="D1711" s="338"/>
      <c r="E1711" s="338"/>
      <c r="F1711" s="338"/>
      <c r="G1711" s="418"/>
      <c r="H1711" s="71"/>
      <c r="I1711" s="339"/>
      <c r="J1711" s="964"/>
    </row>
    <row r="1712" spans="1:10" ht="12.75">
      <c r="A1712" s="416"/>
      <c r="B1712" s="416"/>
      <c r="C1712" s="417"/>
      <c r="D1712" s="338"/>
      <c r="E1712" s="338"/>
      <c r="F1712" s="338"/>
      <c r="G1712" s="418"/>
      <c r="H1712" s="71"/>
      <c r="I1712" s="339"/>
      <c r="J1712" s="964"/>
    </row>
    <row r="1713" spans="1:10" ht="12.75">
      <c r="A1713" s="416"/>
      <c r="B1713" s="416"/>
      <c r="C1713" s="417"/>
      <c r="D1713" s="338"/>
      <c r="E1713" s="338"/>
      <c r="F1713" s="338"/>
      <c r="G1713" s="418"/>
      <c r="H1713" s="71"/>
      <c r="I1713" s="339"/>
      <c r="J1713" s="964"/>
    </row>
    <row r="1714" spans="1:10" ht="12.75">
      <c r="A1714" s="416"/>
      <c r="B1714" s="416"/>
      <c r="C1714" s="417"/>
      <c r="D1714" s="338"/>
      <c r="E1714" s="338"/>
      <c r="F1714" s="338"/>
      <c r="G1714" s="418"/>
      <c r="H1714" s="71"/>
      <c r="I1714" s="339"/>
      <c r="J1714" s="964"/>
    </row>
    <row r="1715" spans="1:10" ht="12.75">
      <c r="A1715" s="416"/>
      <c r="B1715" s="416"/>
      <c r="C1715" s="417"/>
      <c r="D1715" s="338"/>
      <c r="E1715" s="338"/>
      <c r="F1715" s="338"/>
      <c r="G1715" s="418"/>
      <c r="H1715" s="71"/>
      <c r="I1715" s="339"/>
      <c r="J1715" s="964"/>
    </row>
    <row r="1716" spans="1:10" ht="12.75">
      <c r="A1716" s="416"/>
      <c r="B1716" s="416"/>
      <c r="C1716" s="417"/>
      <c r="D1716" s="338"/>
      <c r="E1716" s="338"/>
      <c r="F1716" s="338"/>
      <c r="G1716" s="418"/>
      <c r="H1716" s="71"/>
      <c r="I1716" s="339"/>
      <c r="J1716" s="964"/>
    </row>
    <row r="1717" spans="1:10" ht="12.75">
      <c r="A1717" s="416"/>
      <c r="B1717" s="416"/>
      <c r="C1717" s="417"/>
      <c r="D1717" s="338"/>
      <c r="E1717" s="338"/>
      <c r="F1717" s="338"/>
      <c r="G1717" s="418"/>
      <c r="H1717" s="71"/>
      <c r="I1717" s="339"/>
      <c r="J1717" s="964"/>
    </row>
    <row r="1718" spans="1:10" ht="12.75">
      <c r="A1718" s="416"/>
      <c r="B1718" s="416"/>
      <c r="C1718" s="417"/>
      <c r="D1718" s="338"/>
      <c r="E1718" s="338"/>
      <c r="F1718" s="338"/>
      <c r="G1718" s="418"/>
      <c r="H1718" s="71"/>
      <c r="I1718" s="339"/>
      <c r="J1718" s="964"/>
    </row>
    <row r="1719" spans="1:10" ht="12.75">
      <c r="A1719" s="416"/>
      <c r="B1719" s="416"/>
      <c r="C1719" s="417"/>
      <c r="D1719" s="338"/>
      <c r="E1719" s="338"/>
      <c r="F1719" s="338"/>
      <c r="G1719" s="418"/>
      <c r="H1719" s="71"/>
      <c r="I1719" s="339"/>
      <c r="J1719" s="964"/>
    </row>
    <row r="1720" spans="1:10" ht="12.75">
      <c r="A1720" s="416"/>
      <c r="B1720" s="416"/>
      <c r="C1720" s="417"/>
      <c r="D1720" s="338"/>
      <c r="E1720" s="338"/>
      <c r="F1720" s="338"/>
      <c r="G1720" s="418"/>
      <c r="H1720" s="71"/>
      <c r="I1720" s="339"/>
      <c r="J1720" s="964"/>
    </row>
    <row r="1721" spans="1:10" ht="12.75">
      <c r="A1721" s="416"/>
      <c r="B1721" s="416"/>
      <c r="C1721" s="417"/>
      <c r="D1721" s="338"/>
      <c r="E1721" s="338"/>
      <c r="F1721" s="338"/>
      <c r="G1721" s="418"/>
      <c r="H1721" s="71"/>
      <c r="I1721" s="339"/>
      <c r="J1721" s="964"/>
    </row>
    <row r="1722" spans="1:10" ht="12.75">
      <c r="A1722" s="416"/>
      <c r="B1722" s="416"/>
      <c r="C1722" s="417"/>
      <c r="D1722" s="338"/>
      <c r="E1722" s="338"/>
      <c r="F1722" s="338"/>
      <c r="G1722" s="418"/>
      <c r="H1722" s="71"/>
      <c r="I1722" s="339"/>
      <c r="J1722" s="964"/>
    </row>
    <row r="1723" spans="1:10" ht="12.75">
      <c r="A1723" s="416"/>
      <c r="B1723" s="416"/>
      <c r="C1723" s="417"/>
      <c r="D1723" s="338"/>
      <c r="E1723" s="338"/>
      <c r="F1723" s="338"/>
      <c r="G1723" s="418"/>
      <c r="H1723" s="71"/>
      <c r="I1723" s="339"/>
      <c r="J1723" s="964"/>
    </row>
    <row r="1724" spans="1:10" ht="12.75">
      <c r="A1724" s="416"/>
      <c r="B1724" s="416"/>
      <c r="C1724" s="417"/>
      <c r="D1724" s="338"/>
      <c r="E1724" s="338"/>
      <c r="F1724" s="338"/>
      <c r="G1724" s="418"/>
      <c r="H1724" s="71"/>
      <c r="I1724" s="339"/>
      <c r="J1724" s="964"/>
    </row>
    <row r="1725" spans="1:10" ht="12.75">
      <c r="A1725" s="416"/>
      <c r="B1725" s="416"/>
      <c r="C1725" s="417"/>
      <c r="D1725" s="338"/>
      <c r="E1725" s="338"/>
      <c r="F1725" s="338"/>
      <c r="G1725" s="418"/>
      <c r="H1725" s="71"/>
      <c r="I1725" s="339"/>
      <c r="J1725" s="964"/>
    </row>
    <row r="1726" spans="1:10" ht="12.75">
      <c r="A1726" s="416"/>
      <c r="B1726" s="416"/>
      <c r="C1726" s="417"/>
      <c r="D1726" s="338"/>
      <c r="E1726" s="338"/>
      <c r="F1726" s="338"/>
      <c r="G1726" s="418"/>
      <c r="H1726" s="71"/>
      <c r="I1726" s="339"/>
      <c r="J1726" s="964"/>
    </row>
    <row r="1727" spans="1:10" ht="12.75">
      <c r="A1727" s="416"/>
      <c r="B1727" s="416"/>
      <c r="C1727" s="417"/>
      <c r="D1727" s="338"/>
      <c r="E1727" s="338"/>
      <c r="F1727" s="338"/>
      <c r="G1727" s="418"/>
      <c r="H1727" s="71"/>
      <c r="I1727" s="339"/>
      <c r="J1727" s="964"/>
    </row>
    <row r="1728" spans="1:10" ht="12.75">
      <c r="A1728" s="416"/>
      <c r="B1728" s="416"/>
      <c r="C1728" s="417"/>
      <c r="D1728" s="338"/>
      <c r="E1728" s="338"/>
      <c r="F1728" s="338"/>
      <c r="G1728" s="418"/>
      <c r="H1728" s="71"/>
      <c r="I1728" s="339"/>
      <c r="J1728" s="964"/>
    </row>
    <row r="1729" spans="1:10" ht="12.75">
      <c r="A1729" s="416"/>
      <c r="B1729" s="416"/>
      <c r="C1729" s="417"/>
      <c r="D1729" s="338"/>
      <c r="E1729" s="338"/>
      <c r="F1729" s="338"/>
      <c r="G1729" s="418"/>
      <c r="H1729" s="71"/>
      <c r="I1729" s="339"/>
      <c r="J1729" s="964"/>
    </row>
    <row r="1730" spans="1:10" ht="12.75">
      <c r="A1730" s="416"/>
      <c r="B1730" s="416"/>
      <c r="C1730" s="417"/>
      <c r="D1730" s="338"/>
      <c r="E1730" s="338"/>
      <c r="F1730" s="338"/>
      <c r="G1730" s="418"/>
      <c r="H1730" s="71"/>
      <c r="I1730" s="339"/>
      <c r="J1730" s="964"/>
    </row>
    <row r="1731" spans="1:10" ht="12.75">
      <c r="A1731" s="416"/>
      <c r="B1731" s="416"/>
      <c r="C1731" s="417"/>
      <c r="D1731" s="338"/>
      <c r="E1731" s="338"/>
      <c r="F1731" s="338"/>
      <c r="G1731" s="418"/>
      <c r="H1731" s="71"/>
      <c r="I1731" s="339"/>
      <c r="J1731" s="964"/>
    </row>
    <row r="1732" spans="1:10" ht="12.75">
      <c r="A1732" s="416"/>
      <c r="B1732" s="416"/>
      <c r="C1732" s="417"/>
      <c r="D1732" s="338"/>
      <c r="E1732" s="338"/>
      <c r="F1732" s="338"/>
      <c r="G1732" s="418"/>
      <c r="H1732" s="71"/>
      <c r="I1732" s="339"/>
      <c r="J1732" s="964"/>
    </row>
    <row r="1733" spans="1:10" ht="12.75">
      <c r="A1733" s="416"/>
      <c r="B1733" s="416"/>
      <c r="C1733" s="417"/>
      <c r="D1733" s="338"/>
      <c r="E1733" s="338"/>
      <c r="F1733" s="338"/>
      <c r="G1733" s="418"/>
      <c r="H1733" s="71"/>
      <c r="I1733" s="339"/>
      <c r="J1733" s="964"/>
    </row>
    <row r="1734" spans="1:10" ht="12.75">
      <c r="A1734" s="416"/>
      <c r="B1734" s="416"/>
      <c r="C1734" s="417"/>
      <c r="D1734" s="338"/>
      <c r="E1734" s="338"/>
      <c r="F1734" s="338"/>
      <c r="G1734" s="418"/>
      <c r="H1734" s="71"/>
      <c r="I1734" s="339"/>
      <c r="J1734" s="964"/>
    </row>
    <row r="1735" spans="1:10" ht="12.75">
      <c r="A1735" s="416"/>
      <c r="B1735" s="416"/>
      <c r="C1735" s="417"/>
      <c r="D1735" s="338"/>
      <c r="E1735" s="338"/>
      <c r="F1735" s="338"/>
      <c r="G1735" s="418"/>
      <c r="H1735" s="71"/>
      <c r="I1735" s="339"/>
      <c r="J1735" s="964"/>
    </row>
    <row r="1736" spans="1:10" ht="12.75">
      <c r="A1736" s="416"/>
      <c r="B1736" s="416"/>
      <c r="C1736" s="417"/>
      <c r="D1736" s="338"/>
      <c r="E1736" s="338"/>
      <c r="F1736" s="338"/>
      <c r="G1736" s="418"/>
      <c r="H1736" s="71"/>
      <c r="I1736" s="339"/>
      <c r="J1736" s="964"/>
    </row>
    <row r="1737" spans="1:10" ht="12.75">
      <c r="A1737" s="416"/>
      <c r="B1737" s="416"/>
      <c r="C1737" s="417"/>
      <c r="D1737" s="338"/>
      <c r="E1737" s="338"/>
      <c r="F1737" s="338"/>
      <c r="G1737" s="418"/>
      <c r="H1737" s="71"/>
      <c r="I1737" s="339"/>
      <c r="J1737" s="964"/>
    </row>
    <row r="1738" spans="1:10" ht="12.75">
      <c r="A1738" s="416"/>
      <c r="B1738" s="416"/>
      <c r="C1738" s="417"/>
      <c r="D1738" s="338"/>
      <c r="E1738" s="338"/>
      <c r="F1738" s="338"/>
      <c r="G1738" s="418"/>
      <c r="H1738" s="71"/>
      <c r="I1738" s="339"/>
      <c r="J1738" s="964"/>
    </row>
    <row r="1739" spans="1:10" ht="12.75">
      <c r="A1739" s="416"/>
      <c r="B1739" s="416"/>
      <c r="C1739" s="417"/>
      <c r="D1739" s="338"/>
      <c r="E1739" s="338"/>
      <c r="F1739" s="338"/>
      <c r="G1739" s="418"/>
      <c r="H1739" s="71"/>
      <c r="I1739" s="339"/>
      <c r="J1739" s="964"/>
    </row>
    <row r="1740" spans="1:10" ht="12.75">
      <c r="A1740" s="416"/>
      <c r="B1740" s="416"/>
      <c r="C1740" s="417"/>
      <c r="D1740" s="338"/>
      <c r="E1740" s="338"/>
      <c r="F1740" s="338"/>
      <c r="G1740" s="418"/>
      <c r="H1740" s="71"/>
      <c r="I1740" s="339"/>
      <c r="J1740" s="964"/>
    </row>
    <row r="1741" spans="1:10" ht="12.75">
      <c r="A1741" s="416"/>
      <c r="B1741" s="416"/>
      <c r="C1741" s="417"/>
      <c r="D1741" s="338"/>
      <c r="E1741" s="338"/>
      <c r="F1741" s="338"/>
      <c r="G1741" s="418"/>
      <c r="H1741" s="71"/>
      <c r="I1741" s="339"/>
      <c r="J1741" s="964"/>
    </row>
    <row r="1742" spans="1:10" ht="12.75">
      <c r="A1742" s="416"/>
      <c r="B1742" s="416"/>
      <c r="C1742" s="417"/>
      <c r="D1742" s="338"/>
      <c r="E1742" s="338"/>
      <c r="F1742" s="338"/>
      <c r="G1742" s="418"/>
      <c r="H1742" s="71"/>
      <c r="I1742" s="339"/>
      <c r="J1742" s="964"/>
    </row>
    <row r="1743" spans="1:10" ht="12.75">
      <c r="A1743" s="416"/>
      <c r="B1743" s="416"/>
      <c r="C1743" s="417"/>
      <c r="D1743" s="338"/>
      <c r="E1743" s="338"/>
      <c r="F1743" s="338"/>
      <c r="G1743" s="418"/>
      <c r="H1743" s="71"/>
      <c r="I1743" s="339"/>
      <c r="J1743" s="964"/>
    </row>
    <row r="1744" spans="1:10" ht="12.75">
      <c r="A1744" s="416"/>
      <c r="B1744" s="416"/>
      <c r="C1744" s="417"/>
      <c r="D1744" s="338"/>
      <c r="E1744" s="338"/>
      <c r="F1744" s="338"/>
      <c r="G1744" s="418"/>
      <c r="H1744" s="71"/>
      <c r="I1744" s="339"/>
      <c r="J1744" s="964"/>
    </row>
    <row r="1745" spans="1:10" ht="12.75">
      <c r="A1745" s="416"/>
      <c r="B1745" s="416"/>
      <c r="C1745" s="417"/>
      <c r="D1745" s="338"/>
      <c r="E1745" s="338"/>
      <c r="F1745" s="338"/>
      <c r="G1745" s="418"/>
      <c r="H1745" s="71"/>
      <c r="I1745" s="339"/>
      <c r="J1745" s="964"/>
    </row>
    <row r="1746" spans="1:10" ht="12.75">
      <c r="A1746" s="416"/>
      <c r="B1746" s="416"/>
      <c r="C1746" s="417"/>
      <c r="D1746" s="338"/>
      <c r="E1746" s="338"/>
      <c r="F1746" s="338"/>
      <c r="G1746" s="418"/>
      <c r="H1746" s="71"/>
      <c r="I1746" s="339"/>
      <c r="J1746" s="964"/>
    </row>
    <row r="1747" spans="1:10" ht="12.75">
      <c r="A1747" s="416"/>
      <c r="B1747" s="416"/>
      <c r="C1747" s="417"/>
      <c r="D1747" s="338"/>
      <c r="E1747" s="338"/>
      <c r="F1747" s="338"/>
      <c r="G1747" s="418"/>
      <c r="H1747" s="71"/>
      <c r="I1747" s="339"/>
      <c r="J1747" s="964"/>
    </row>
    <row r="1748" spans="1:10" ht="12.75">
      <c r="A1748" s="416"/>
      <c r="B1748" s="416"/>
      <c r="C1748" s="417"/>
      <c r="D1748" s="338"/>
      <c r="E1748" s="338"/>
      <c r="F1748" s="338"/>
      <c r="G1748" s="418"/>
      <c r="H1748" s="71"/>
      <c r="I1748" s="339"/>
      <c r="J1748" s="964"/>
    </row>
    <row r="1749" spans="1:10" ht="12.75">
      <c r="A1749" s="416"/>
      <c r="B1749" s="416"/>
      <c r="C1749" s="417"/>
      <c r="D1749" s="338"/>
      <c r="E1749" s="338"/>
      <c r="F1749" s="338"/>
      <c r="G1749" s="418"/>
      <c r="H1749" s="71"/>
      <c r="I1749" s="339"/>
      <c r="J1749" s="964"/>
    </row>
    <row r="1750" spans="1:10" ht="12.75">
      <c r="A1750" s="416"/>
      <c r="B1750" s="416"/>
      <c r="C1750" s="417"/>
      <c r="D1750" s="338"/>
      <c r="E1750" s="338"/>
      <c r="F1750" s="338"/>
      <c r="G1750" s="418"/>
      <c r="H1750" s="71"/>
      <c r="I1750" s="339"/>
      <c r="J1750" s="964"/>
    </row>
    <row r="1751" spans="1:10" ht="12.75">
      <c r="A1751" s="416"/>
      <c r="B1751" s="416"/>
      <c r="C1751" s="417"/>
      <c r="D1751" s="338"/>
      <c r="E1751" s="338"/>
      <c r="F1751" s="338"/>
      <c r="G1751" s="418"/>
      <c r="H1751" s="71"/>
      <c r="I1751" s="339"/>
      <c r="J1751" s="964"/>
    </row>
    <row r="1752" spans="1:10" ht="12.75">
      <c r="A1752" s="416"/>
      <c r="B1752" s="416"/>
      <c r="C1752" s="417"/>
      <c r="D1752" s="338"/>
      <c r="E1752" s="338"/>
      <c r="F1752" s="338"/>
      <c r="G1752" s="418"/>
      <c r="H1752" s="71"/>
      <c r="I1752" s="339"/>
      <c r="J1752" s="964"/>
    </row>
    <row r="1753" spans="1:10" ht="12.75">
      <c r="A1753" s="416"/>
      <c r="B1753" s="416"/>
      <c r="C1753" s="417"/>
      <c r="D1753" s="338"/>
      <c r="E1753" s="338"/>
      <c r="F1753" s="338"/>
      <c r="G1753" s="418"/>
      <c r="H1753" s="71"/>
      <c r="I1753" s="339"/>
      <c r="J1753" s="964"/>
    </row>
    <row r="1754" spans="1:10" ht="12.75">
      <c r="A1754" s="416"/>
      <c r="B1754" s="416"/>
      <c r="C1754" s="417"/>
      <c r="D1754" s="338"/>
      <c r="E1754" s="338"/>
      <c r="F1754" s="338"/>
      <c r="G1754" s="418"/>
      <c r="H1754" s="71"/>
      <c r="I1754" s="339"/>
      <c r="J1754" s="964"/>
    </row>
    <row r="1755" spans="1:10" ht="12.75">
      <c r="A1755" s="416"/>
      <c r="B1755" s="416"/>
      <c r="C1755" s="417"/>
      <c r="D1755" s="338"/>
      <c r="E1755" s="338"/>
      <c r="F1755" s="338"/>
      <c r="G1755" s="418"/>
      <c r="H1755" s="71"/>
      <c r="I1755" s="339"/>
      <c r="J1755" s="964"/>
    </row>
    <row r="1756" spans="1:10" ht="12.75">
      <c r="A1756" s="416"/>
      <c r="B1756" s="416"/>
      <c r="C1756" s="417"/>
      <c r="D1756" s="338"/>
      <c r="E1756" s="338"/>
      <c r="F1756" s="338"/>
      <c r="G1756" s="418"/>
      <c r="H1756" s="71"/>
      <c r="I1756" s="339"/>
      <c r="J1756" s="964"/>
    </row>
    <row r="1757" spans="1:9" ht="12.75">
      <c r="A1757" s="215"/>
      <c r="B1757" s="215"/>
      <c r="C1757" s="215"/>
      <c r="D1757" s="215"/>
      <c r="E1757" s="215"/>
      <c r="F1757" s="215"/>
      <c r="G1757" s="215"/>
      <c r="H1757" s="215"/>
      <c r="I1757" s="215"/>
    </row>
    <row r="1758" spans="1:9" ht="12.75">
      <c r="A1758" s="215"/>
      <c r="B1758" s="215"/>
      <c r="C1758" s="215"/>
      <c r="D1758" s="215"/>
      <c r="E1758" s="215"/>
      <c r="F1758" s="215"/>
      <c r="G1758" s="215"/>
      <c r="H1758" s="215"/>
      <c r="I1758" s="215"/>
    </row>
    <row r="1759" spans="1:9" ht="12.75">
      <c r="A1759" s="215"/>
      <c r="B1759" s="215"/>
      <c r="C1759" s="215"/>
      <c r="D1759" s="215"/>
      <c r="E1759" s="215"/>
      <c r="F1759" s="215"/>
      <c r="G1759" s="215"/>
      <c r="H1759" s="215"/>
      <c r="I1759" s="215"/>
    </row>
    <row r="1760" spans="1:9" ht="12.75">
      <c r="A1760" s="215"/>
      <c r="B1760" s="215"/>
      <c r="C1760" s="215"/>
      <c r="D1760" s="215"/>
      <c r="E1760" s="215"/>
      <c r="F1760" s="215"/>
      <c r="G1760" s="215"/>
      <c r="H1760" s="215"/>
      <c r="I1760" s="215"/>
    </row>
    <row r="1761" spans="1:9" ht="12.75">
      <c r="A1761" s="215"/>
      <c r="B1761" s="215"/>
      <c r="C1761" s="215"/>
      <c r="D1761" s="215"/>
      <c r="E1761" s="215"/>
      <c r="F1761" s="215"/>
      <c r="G1761" s="215"/>
      <c r="H1761" s="215"/>
      <c r="I1761" s="215"/>
    </row>
    <row r="1762" spans="1:9" ht="12.75">
      <c r="A1762" s="215"/>
      <c r="B1762" s="215"/>
      <c r="C1762" s="215"/>
      <c r="D1762" s="215"/>
      <c r="E1762" s="215"/>
      <c r="F1762" s="215"/>
      <c r="G1762" s="215"/>
      <c r="H1762" s="215"/>
      <c r="I1762" s="215"/>
    </row>
    <row r="1763" spans="1:9" ht="12.75">
      <c r="A1763" s="215"/>
      <c r="B1763" s="215"/>
      <c r="C1763" s="215"/>
      <c r="D1763" s="215"/>
      <c r="E1763" s="215"/>
      <c r="F1763" s="215"/>
      <c r="G1763" s="215"/>
      <c r="H1763" s="215"/>
      <c r="I1763" s="215"/>
    </row>
    <row r="1764" spans="3:8" ht="12.75">
      <c r="C1764" s="701"/>
      <c r="D1764" s="701"/>
      <c r="E1764" s="701"/>
      <c r="H1764" s="701"/>
    </row>
    <row r="1765" spans="3:8" ht="12.75">
      <c r="C1765" s="701"/>
      <c r="D1765" s="701"/>
      <c r="E1765" s="701"/>
      <c r="H1765" s="701"/>
    </row>
    <row r="1766" spans="3:8" ht="12.75">
      <c r="C1766" s="701"/>
      <c r="D1766" s="701"/>
      <c r="E1766" s="701"/>
      <c r="H1766" s="701"/>
    </row>
    <row r="1767" spans="3:8" ht="12.75">
      <c r="C1767" s="701"/>
      <c r="D1767" s="701"/>
      <c r="E1767" s="701"/>
      <c r="H1767" s="701"/>
    </row>
    <row r="1768" spans="3:8" ht="12.75">
      <c r="C1768" s="701"/>
      <c r="D1768" s="701"/>
      <c r="E1768" s="701"/>
      <c r="H1768" s="701"/>
    </row>
    <row r="1769" spans="3:8" ht="12.75">
      <c r="C1769" s="701"/>
      <c r="D1769" s="701"/>
      <c r="E1769" s="701"/>
      <c r="H1769" s="701"/>
    </row>
    <row r="1770" spans="3:8" ht="12.75">
      <c r="C1770" s="701"/>
      <c r="D1770" s="701"/>
      <c r="E1770" s="701"/>
      <c r="H1770" s="701"/>
    </row>
    <row r="1771" spans="3:8" ht="12.75">
      <c r="C1771" s="701"/>
      <c r="D1771" s="701"/>
      <c r="E1771" s="701"/>
      <c r="H1771" s="701"/>
    </row>
    <row r="1772" spans="3:8" ht="12.75">
      <c r="C1772" s="701"/>
      <c r="D1772" s="701"/>
      <c r="E1772" s="701"/>
      <c r="H1772" s="701"/>
    </row>
    <row r="1773" spans="3:8" ht="12.75">
      <c r="C1773" s="701"/>
      <c r="D1773" s="701"/>
      <c r="E1773" s="701"/>
      <c r="H1773" s="701"/>
    </row>
    <row r="1774" spans="3:8" ht="12.75">
      <c r="C1774" s="701"/>
      <c r="D1774" s="701"/>
      <c r="E1774" s="701"/>
      <c r="H1774" s="701"/>
    </row>
    <row r="1775" spans="3:8" ht="12.75">
      <c r="C1775" s="701"/>
      <c r="D1775" s="701"/>
      <c r="E1775" s="701"/>
      <c r="H1775" s="701"/>
    </row>
    <row r="1776" spans="3:8" ht="12.75">
      <c r="C1776" s="701"/>
      <c r="D1776" s="701"/>
      <c r="E1776" s="701"/>
      <c r="H1776" s="701"/>
    </row>
    <row r="1777" spans="3:8" ht="12.75">
      <c r="C1777" s="701"/>
      <c r="D1777" s="701"/>
      <c r="E1777" s="701"/>
      <c r="H1777" s="701"/>
    </row>
    <row r="1778" spans="3:8" ht="12.75">
      <c r="C1778" s="701"/>
      <c r="D1778" s="701"/>
      <c r="E1778" s="701"/>
      <c r="H1778" s="701"/>
    </row>
    <row r="1779" spans="3:8" ht="12.75">
      <c r="C1779" s="701"/>
      <c r="D1779" s="701"/>
      <c r="E1779" s="701"/>
      <c r="H1779" s="701"/>
    </row>
    <row r="1780" spans="3:8" ht="12.75">
      <c r="C1780" s="701"/>
      <c r="D1780" s="701"/>
      <c r="E1780" s="701"/>
      <c r="H1780" s="701"/>
    </row>
    <row r="1781" spans="3:8" ht="12.75">
      <c r="C1781" s="701"/>
      <c r="D1781" s="701"/>
      <c r="E1781" s="701"/>
      <c r="H1781" s="701"/>
    </row>
    <row r="1782" spans="3:8" ht="12.75">
      <c r="C1782" s="701"/>
      <c r="D1782" s="701"/>
      <c r="E1782" s="701"/>
      <c r="H1782" s="701"/>
    </row>
    <row r="1783" spans="3:8" ht="12.75">
      <c r="C1783" s="701"/>
      <c r="D1783" s="701"/>
      <c r="E1783" s="701"/>
      <c r="H1783" s="701"/>
    </row>
    <row r="1784" spans="3:8" ht="12.75">
      <c r="C1784" s="701"/>
      <c r="D1784" s="701"/>
      <c r="E1784" s="701"/>
      <c r="H1784" s="701"/>
    </row>
    <row r="1785" spans="3:8" ht="12.75">
      <c r="C1785" s="701"/>
      <c r="D1785" s="701"/>
      <c r="E1785" s="701"/>
      <c r="H1785" s="701"/>
    </row>
    <row r="1786" spans="3:8" ht="12.75">
      <c r="C1786" s="701"/>
      <c r="D1786" s="701"/>
      <c r="E1786" s="701"/>
      <c r="H1786" s="701"/>
    </row>
    <row r="1787" spans="3:8" ht="12.75">
      <c r="C1787" s="701"/>
      <c r="D1787" s="701"/>
      <c r="E1787" s="701"/>
      <c r="H1787" s="701"/>
    </row>
    <row r="1788" spans="3:8" ht="12.75">
      <c r="C1788" s="701"/>
      <c r="D1788" s="701"/>
      <c r="E1788" s="701"/>
      <c r="H1788" s="701"/>
    </row>
    <row r="1789" spans="3:8" ht="12.75">
      <c r="C1789" s="701"/>
      <c r="D1789" s="701"/>
      <c r="E1789" s="701"/>
      <c r="H1789" s="701"/>
    </row>
    <row r="1790" spans="3:8" ht="12.75">
      <c r="C1790" s="701"/>
      <c r="D1790" s="701"/>
      <c r="E1790" s="701"/>
      <c r="H1790" s="701"/>
    </row>
    <row r="1791" spans="3:8" ht="12.75">
      <c r="C1791" s="701"/>
      <c r="D1791" s="701"/>
      <c r="E1791" s="701"/>
      <c r="H1791" s="701"/>
    </row>
    <row r="1792" spans="3:8" ht="12.75">
      <c r="C1792" s="701"/>
      <c r="D1792" s="701"/>
      <c r="E1792" s="701"/>
      <c r="H1792" s="701"/>
    </row>
    <row r="1793" spans="3:8" ht="12.75">
      <c r="C1793" s="701"/>
      <c r="D1793" s="701"/>
      <c r="E1793" s="701"/>
      <c r="H1793" s="701"/>
    </row>
    <row r="1794" spans="3:8" ht="12.75">
      <c r="C1794" s="701"/>
      <c r="D1794" s="701"/>
      <c r="E1794" s="701"/>
      <c r="H1794" s="701"/>
    </row>
    <row r="1795" spans="3:8" ht="12.75">
      <c r="C1795" s="701"/>
      <c r="D1795" s="701"/>
      <c r="E1795" s="701"/>
      <c r="H1795" s="701"/>
    </row>
    <row r="1796" spans="3:8" ht="12.75">
      <c r="C1796" s="701"/>
      <c r="D1796" s="701"/>
      <c r="E1796" s="701"/>
      <c r="H1796" s="701"/>
    </row>
    <row r="1797" spans="3:8" ht="12.75">
      <c r="C1797" s="701"/>
      <c r="D1797" s="701"/>
      <c r="E1797" s="701"/>
      <c r="H1797" s="701"/>
    </row>
    <row r="1798" spans="3:8" ht="12.75">
      <c r="C1798" s="701"/>
      <c r="D1798" s="701"/>
      <c r="E1798" s="701"/>
      <c r="H1798" s="701"/>
    </row>
    <row r="1799" spans="3:8" ht="12.75">
      <c r="C1799" s="701"/>
      <c r="D1799" s="701"/>
      <c r="E1799" s="701"/>
      <c r="H1799" s="701"/>
    </row>
    <row r="1800" spans="3:8" ht="12.75">
      <c r="C1800" s="701"/>
      <c r="D1800" s="701"/>
      <c r="E1800" s="701"/>
      <c r="H1800" s="701"/>
    </row>
    <row r="1801" spans="3:8" ht="12.75">
      <c r="C1801" s="701"/>
      <c r="D1801" s="701"/>
      <c r="E1801" s="701"/>
      <c r="H1801" s="701"/>
    </row>
    <row r="1802" spans="3:8" ht="12.75">
      <c r="C1802" s="701"/>
      <c r="D1802" s="701"/>
      <c r="E1802" s="701"/>
      <c r="H1802" s="701"/>
    </row>
    <row r="1803" spans="3:8" ht="12.75">
      <c r="C1803" s="701"/>
      <c r="D1803" s="701"/>
      <c r="E1803" s="701"/>
      <c r="H1803" s="701"/>
    </row>
    <row r="1804" spans="3:8" ht="12.75">
      <c r="C1804" s="701"/>
      <c r="D1804" s="701"/>
      <c r="E1804" s="701"/>
      <c r="H1804" s="701"/>
    </row>
    <row r="1805" spans="3:8" ht="12.75">
      <c r="C1805" s="701"/>
      <c r="D1805" s="701"/>
      <c r="E1805" s="701"/>
      <c r="H1805" s="701"/>
    </row>
    <row r="1806" spans="3:8" ht="12.75">
      <c r="C1806" s="701"/>
      <c r="D1806" s="701"/>
      <c r="E1806" s="701"/>
      <c r="H1806" s="701"/>
    </row>
    <row r="1807" spans="3:8" ht="12.75">
      <c r="C1807" s="701"/>
      <c r="D1807" s="701"/>
      <c r="E1807" s="701"/>
      <c r="H1807" s="701"/>
    </row>
    <row r="1808" spans="3:8" ht="12.75">
      <c r="C1808" s="701"/>
      <c r="D1808" s="701"/>
      <c r="E1808" s="701"/>
      <c r="H1808" s="701"/>
    </row>
    <row r="1809" spans="3:8" ht="12.75">
      <c r="C1809" s="701"/>
      <c r="D1809" s="701"/>
      <c r="E1809" s="701"/>
      <c r="H1809" s="701"/>
    </row>
    <row r="1810" spans="3:8" ht="12.75">
      <c r="C1810" s="701"/>
      <c r="D1810" s="701"/>
      <c r="E1810" s="701"/>
      <c r="H1810" s="701"/>
    </row>
    <row r="1811" spans="3:8" ht="12.75">
      <c r="C1811" s="701"/>
      <c r="D1811" s="701"/>
      <c r="E1811" s="701"/>
      <c r="H1811" s="701"/>
    </row>
    <row r="1812" spans="3:8" ht="12.75">
      <c r="C1812" s="701"/>
      <c r="D1812" s="701"/>
      <c r="E1812" s="701"/>
      <c r="H1812" s="701"/>
    </row>
    <row r="1813" spans="3:8" ht="12.75">
      <c r="C1813" s="701"/>
      <c r="D1813" s="701"/>
      <c r="E1813" s="701"/>
      <c r="H1813" s="701"/>
    </row>
    <row r="1814" spans="3:8" ht="12.75">
      <c r="C1814" s="701"/>
      <c r="D1814" s="701"/>
      <c r="E1814" s="701"/>
      <c r="H1814" s="701"/>
    </row>
    <row r="1815" spans="3:8" ht="12.75">
      <c r="C1815" s="701"/>
      <c r="D1815" s="701"/>
      <c r="E1815" s="701"/>
      <c r="H1815" s="701"/>
    </row>
    <row r="1816" spans="3:8" ht="12.75">
      <c r="C1816" s="701"/>
      <c r="D1816" s="701"/>
      <c r="E1816" s="701"/>
      <c r="H1816" s="701"/>
    </row>
    <row r="1817" spans="3:8" ht="12.75">
      <c r="C1817" s="701"/>
      <c r="D1817" s="701"/>
      <c r="E1817" s="701"/>
      <c r="H1817" s="701"/>
    </row>
    <row r="1818" spans="3:8" ht="12.75">
      <c r="C1818" s="701"/>
      <c r="D1818" s="701"/>
      <c r="E1818" s="701"/>
      <c r="H1818" s="701"/>
    </row>
    <row r="1819" spans="3:8" ht="12.75">
      <c r="C1819" s="701"/>
      <c r="D1819" s="701"/>
      <c r="E1819" s="701"/>
      <c r="H1819" s="701"/>
    </row>
    <row r="1820" spans="3:8" ht="12.75">
      <c r="C1820" s="701"/>
      <c r="D1820" s="701"/>
      <c r="E1820" s="701"/>
      <c r="H1820" s="701"/>
    </row>
    <row r="1821" spans="3:8" ht="12.75">
      <c r="C1821" s="701"/>
      <c r="D1821" s="701"/>
      <c r="E1821" s="701"/>
      <c r="H1821" s="701"/>
    </row>
    <row r="1822" spans="3:8" ht="12.75">
      <c r="C1822" s="701"/>
      <c r="D1822" s="701"/>
      <c r="E1822" s="701"/>
      <c r="H1822" s="701"/>
    </row>
    <row r="1823" spans="3:8" ht="12.75">
      <c r="C1823" s="701"/>
      <c r="D1823" s="701"/>
      <c r="E1823" s="701"/>
      <c r="H1823" s="701"/>
    </row>
    <row r="1824" spans="3:8" ht="12.75">
      <c r="C1824" s="701"/>
      <c r="D1824" s="701"/>
      <c r="E1824" s="701"/>
      <c r="H1824" s="701"/>
    </row>
    <row r="1825" spans="3:8" ht="12.75">
      <c r="C1825" s="701"/>
      <c r="D1825" s="701"/>
      <c r="E1825" s="701"/>
      <c r="H1825" s="701"/>
    </row>
    <row r="1826" spans="3:8" ht="12.75">
      <c r="C1826" s="701"/>
      <c r="D1826" s="701"/>
      <c r="E1826" s="701"/>
      <c r="H1826" s="701"/>
    </row>
    <row r="1827" spans="3:8" ht="12.75">
      <c r="C1827" s="701"/>
      <c r="D1827" s="701"/>
      <c r="E1827" s="701"/>
      <c r="H1827" s="701"/>
    </row>
    <row r="1828" spans="3:8" ht="12.75">
      <c r="C1828" s="701"/>
      <c r="D1828" s="701"/>
      <c r="E1828" s="701"/>
      <c r="H1828" s="701"/>
    </row>
    <row r="1829" spans="3:8" ht="12.75">
      <c r="C1829" s="701"/>
      <c r="D1829" s="701"/>
      <c r="E1829" s="701"/>
      <c r="H1829" s="701"/>
    </row>
    <row r="1830" spans="3:8" ht="12.75">
      <c r="C1830" s="701"/>
      <c r="D1830" s="701"/>
      <c r="E1830" s="701"/>
      <c r="H1830" s="701"/>
    </row>
    <row r="1831" spans="3:8" ht="12.75">
      <c r="C1831" s="701"/>
      <c r="D1831" s="701"/>
      <c r="E1831" s="701"/>
      <c r="H1831" s="701"/>
    </row>
    <row r="1832" spans="3:8" ht="12.75">
      <c r="C1832" s="701"/>
      <c r="D1832" s="701"/>
      <c r="E1832" s="701"/>
      <c r="H1832" s="701"/>
    </row>
    <row r="1833" spans="3:8" ht="12.75">
      <c r="C1833" s="701"/>
      <c r="D1833" s="701"/>
      <c r="E1833" s="701"/>
      <c r="H1833" s="701"/>
    </row>
    <row r="1834" spans="3:8" ht="12.75">
      <c r="C1834" s="701"/>
      <c r="D1834" s="701"/>
      <c r="E1834" s="701"/>
      <c r="H1834" s="701"/>
    </row>
    <row r="1835" spans="3:8" ht="12.75">
      <c r="C1835" s="701"/>
      <c r="D1835" s="701"/>
      <c r="E1835" s="701"/>
      <c r="H1835" s="701"/>
    </row>
    <row r="1836" spans="3:8" ht="12.75">
      <c r="C1836" s="701"/>
      <c r="D1836" s="701"/>
      <c r="E1836" s="701"/>
      <c r="H1836" s="701"/>
    </row>
    <row r="1837" spans="3:8" ht="12.75">
      <c r="C1837" s="701"/>
      <c r="D1837" s="701"/>
      <c r="E1837" s="701"/>
      <c r="H1837" s="701"/>
    </row>
    <row r="1838" spans="3:8" ht="12.75">
      <c r="C1838" s="701"/>
      <c r="D1838" s="701"/>
      <c r="E1838" s="701"/>
      <c r="H1838" s="701"/>
    </row>
    <row r="1839" spans="3:8" ht="12.75">
      <c r="C1839" s="701"/>
      <c r="D1839" s="701"/>
      <c r="E1839" s="701"/>
      <c r="H1839" s="701"/>
    </row>
    <row r="1840" spans="3:8" ht="12.75">
      <c r="C1840" s="701"/>
      <c r="D1840" s="701"/>
      <c r="E1840" s="701"/>
      <c r="H1840" s="701"/>
    </row>
    <row r="1841" spans="3:8" ht="12.75">
      <c r="C1841" s="701"/>
      <c r="D1841" s="701"/>
      <c r="E1841" s="701"/>
      <c r="H1841" s="701"/>
    </row>
    <row r="1842" spans="3:8" ht="12.75">
      <c r="C1842" s="701"/>
      <c r="D1842" s="701"/>
      <c r="E1842" s="701"/>
      <c r="H1842" s="701"/>
    </row>
    <row r="1843" spans="3:8" ht="12.75">
      <c r="C1843" s="701"/>
      <c r="D1843" s="701"/>
      <c r="E1843" s="701"/>
      <c r="H1843" s="701"/>
    </row>
    <row r="1844" spans="3:8" ht="12.75">
      <c r="C1844" s="701"/>
      <c r="D1844" s="701"/>
      <c r="E1844" s="701"/>
      <c r="H1844" s="701"/>
    </row>
    <row r="1845" spans="3:8" ht="12.75">
      <c r="C1845" s="701"/>
      <c r="D1845" s="701"/>
      <c r="E1845" s="701"/>
      <c r="H1845" s="701"/>
    </row>
    <row r="1846" spans="3:8" ht="12.75">
      <c r="C1846" s="701"/>
      <c r="D1846" s="701"/>
      <c r="E1846" s="701"/>
      <c r="H1846" s="701"/>
    </row>
    <row r="1847" spans="3:8" ht="12.75">
      <c r="C1847" s="701"/>
      <c r="D1847" s="701"/>
      <c r="E1847" s="701"/>
      <c r="H1847" s="701"/>
    </row>
    <row r="1848" spans="3:8" ht="12.75">
      <c r="C1848" s="701"/>
      <c r="D1848" s="701"/>
      <c r="E1848" s="701"/>
      <c r="H1848" s="701"/>
    </row>
    <row r="1849" spans="3:8" ht="12.75">
      <c r="C1849" s="701"/>
      <c r="D1849" s="701"/>
      <c r="E1849" s="701"/>
      <c r="H1849" s="701"/>
    </row>
    <row r="1850" spans="3:8" ht="12.75">
      <c r="C1850" s="701"/>
      <c r="D1850" s="701"/>
      <c r="E1850" s="701"/>
      <c r="H1850" s="701"/>
    </row>
    <row r="1851" spans="3:8" ht="12.75">
      <c r="C1851" s="701"/>
      <c r="D1851" s="701"/>
      <c r="E1851" s="701"/>
      <c r="H1851" s="701"/>
    </row>
    <row r="1852" spans="3:8" ht="12.75">
      <c r="C1852" s="701"/>
      <c r="D1852" s="701"/>
      <c r="E1852" s="701"/>
      <c r="H1852" s="701"/>
    </row>
    <row r="1853" spans="3:8" ht="12.75">
      <c r="C1853" s="701"/>
      <c r="D1853" s="701"/>
      <c r="E1853" s="701"/>
      <c r="H1853" s="701"/>
    </row>
    <row r="1854" spans="3:8" ht="12.75">
      <c r="C1854" s="701"/>
      <c r="D1854" s="701"/>
      <c r="E1854" s="701"/>
      <c r="H1854" s="701"/>
    </row>
    <row r="1855" spans="3:8" ht="12.75">
      <c r="C1855" s="701"/>
      <c r="D1855" s="701"/>
      <c r="E1855" s="701"/>
      <c r="H1855" s="701"/>
    </row>
    <row r="1856" spans="3:8" ht="12.75">
      <c r="C1856" s="701"/>
      <c r="D1856" s="701"/>
      <c r="E1856" s="701"/>
      <c r="H1856" s="701"/>
    </row>
    <row r="1857" spans="3:8" ht="12.75">
      <c r="C1857" s="701"/>
      <c r="D1857" s="701"/>
      <c r="E1857" s="701"/>
      <c r="H1857" s="701"/>
    </row>
    <row r="1858" spans="3:8" ht="12.75">
      <c r="C1858" s="701"/>
      <c r="D1858" s="701"/>
      <c r="E1858" s="701"/>
      <c r="H1858" s="701"/>
    </row>
    <row r="1859" spans="3:8" ht="12.75">
      <c r="C1859" s="701"/>
      <c r="D1859" s="701"/>
      <c r="E1859" s="701"/>
      <c r="H1859" s="701"/>
    </row>
    <row r="1860" spans="3:8" ht="12.75">
      <c r="C1860" s="701"/>
      <c r="D1860" s="701"/>
      <c r="E1860" s="701"/>
      <c r="H1860" s="701"/>
    </row>
    <row r="1861" spans="3:8" ht="12.75">
      <c r="C1861" s="701"/>
      <c r="D1861" s="701"/>
      <c r="E1861" s="701"/>
      <c r="H1861" s="701"/>
    </row>
    <row r="1862" spans="3:8" ht="12.75">
      <c r="C1862" s="701"/>
      <c r="D1862" s="701"/>
      <c r="E1862" s="701"/>
      <c r="H1862" s="701"/>
    </row>
    <row r="1863" spans="3:8" ht="12.75">
      <c r="C1863" s="701"/>
      <c r="D1863" s="701"/>
      <c r="E1863" s="701"/>
      <c r="H1863" s="701"/>
    </row>
    <row r="1864" spans="3:8" ht="12.75">
      <c r="C1864" s="701"/>
      <c r="D1864" s="701"/>
      <c r="E1864" s="701"/>
      <c r="H1864" s="701"/>
    </row>
    <row r="1865" spans="3:8" ht="12.75">
      <c r="C1865" s="701"/>
      <c r="D1865" s="701"/>
      <c r="E1865" s="701"/>
      <c r="H1865" s="701"/>
    </row>
    <row r="1866" spans="3:8" ht="12.75">
      <c r="C1866" s="701"/>
      <c r="D1866" s="701"/>
      <c r="E1866" s="701"/>
      <c r="H1866" s="701"/>
    </row>
    <row r="1867" spans="3:8" ht="12.75">
      <c r="C1867" s="701"/>
      <c r="D1867" s="701"/>
      <c r="E1867" s="701"/>
      <c r="H1867" s="701"/>
    </row>
    <row r="1868" spans="3:8" ht="12.75">
      <c r="C1868" s="701"/>
      <c r="D1868" s="701"/>
      <c r="E1868" s="701"/>
      <c r="H1868" s="701"/>
    </row>
    <row r="1869" spans="3:8" ht="12.75">
      <c r="C1869" s="701"/>
      <c r="D1869" s="701"/>
      <c r="E1869" s="701"/>
      <c r="H1869" s="701"/>
    </row>
    <row r="1870" spans="3:8" ht="12.75">
      <c r="C1870" s="701"/>
      <c r="D1870" s="701"/>
      <c r="E1870" s="701"/>
      <c r="H1870" s="701"/>
    </row>
    <row r="1871" spans="3:8" ht="12.75">
      <c r="C1871" s="701"/>
      <c r="D1871" s="701"/>
      <c r="E1871" s="701"/>
      <c r="H1871" s="701"/>
    </row>
    <row r="1872" spans="3:8" ht="12.75">
      <c r="C1872" s="701"/>
      <c r="D1872" s="701"/>
      <c r="E1872" s="701"/>
      <c r="H1872" s="701"/>
    </row>
    <row r="1873" spans="3:8" ht="12.75">
      <c r="C1873" s="701"/>
      <c r="D1873" s="701"/>
      <c r="E1873" s="701"/>
      <c r="H1873" s="701"/>
    </row>
    <row r="1874" spans="3:8" ht="12.75">
      <c r="C1874" s="701"/>
      <c r="D1874" s="701"/>
      <c r="E1874" s="701"/>
      <c r="H1874" s="701"/>
    </row>
    <row r="1875" spans="3:8" ht="12.75">
      <c r="C1875" s="701"/>
      <c r="D1875" s="701"/>
      <c r="E1875" s="701"/>
      <c r="H1875" s="701"/>
    </row>
    <row r="1876" spans="3:8" ht="12.75">
      <c r="C1876" s="701"/>
      <c r="D1876" s="701"/>
      <c r="E1876" s="701"/>
      <c r="H1876" s="701"/>
    </row>
    <row r="1877" spans="3:8" ht="12.75">
      <c r="C1877" s="701"/>
      <c r="D1877" s="701"/>
      <c r="E1877" s="701"/>
      <c r="H1877" s="701"/>
    </row>
    <row r="1878" spans="3:8" ht="12.75">
      <c r="C1878" s="701"/>
      <c r="D1878" s="701"/>
      <c r="E1878" s="701"/>
      <c r="H1878" s="701"/>
    </row>
    <row r="1879" spans="3:8" ht="12.75">
      <c r="C1879" s="701"/>
      <c r="D1879" s="701"/>
      <c r="E1879" s="701"/>
      <c r="H1879" s="701"/>
    </row>
    <row r="1880" spans="3:8" ht="12.75">
      <c r="C1880" s="701"/>
      <c r="D1880" s="701"/>
      <c r="E1880" s="701"/>
      <c r="H1880" s="701"/>
    </row>
    <row r="1881" spans="3:8" ht="12.75">
      <c r="C1881" s="701"/>
      <c r="D1881" s="701"/>
      <c r="E1881" s="701"/>
      <c r="H1881" s="701"/>
    </row>
    <row r="1882" spans="3:8" ht="12.75">
      <c r="C1882" s="701"/>
      <c r="D1882" s="701"/>
      <c r="E1882" s="701"/>
      <c r="H1882" s="701"/>
    </row>
    <row r="1883" spans="3:8" ht="12.75">
      <c r="C1883" s="701"/>
      <c r="D1883" s="701"/>
      <c r="E1883" s="701"/>
      <c r="H1883" s="701"/>
    </row>
    <row r="1884" spans="3:8" ht="12.75">
      <c r="C1884" s="701"/>
      <c r="D1884" s="701"/>
      <c r="E1884" s="701"/>
      <c r="H1884" s="701"/>
    </row>
    <row r="1885" spans="3:8" ht="12.75">
      <c r="C1885" s="701"/>
      <c r="D1885" s="701"/>
      <c r="E1885" s="701"/>
      <c r="H1885" s="701"/>
    </row>
    <row r="1886" spans="3:8" ht="12.75">
      <c r="C1886" s="701"/>
      <c r="D1886" s="701"/>
      <c r="E1886" s="701"/>
      <c r="H1886" s="701"/>
    </row>
    <row r="1887" spans="3:8" ht="12.75">
      <c r="C1887" s="701"/>
      <c r="D1887" s="701"/>
      <c r="E1887" s="701"/>
      <c r="H1887" s="701"/>
    </row>
    <row r="1888" spans="3:8" ht="12.75">
      <c r="C1888" s="701"/>
      <c r="D1888" s="701"/>
      <c r="E1888" s="701"/>
      <c r="H1888" s="701"/>
    </row>
    <row r="1889" spans="3:8" ht="12.75">
      <c r="C1889" s="701"/>
      <c r="D1889" s="701"/>
      <c r="E1889" s="701"/>
      <c r="H1889" s="701"/>
    </row>
    <row r="1890" spans="3:8" ht="12.75">
      <c r="C1890" s="701"/>
      <c r="D1890" s="701"/>
      <c r="E1890" s="701"/>
      <c r="H1890" s="701"/>
    </row>
    <row r="1891" spans="3:8" ht="12.75">
      <c r="C1891" s="701"/>
      <c r="D1891" s="701"/>
      <c r="E1891" s="701"/>
      <c r="H1891" s="701"/>
    </row>
    <row r="1892" spans="3:8" ht="12.75">
      <c r="C1892" s="701"/>
      <c r="D1892" s="701"/>
      <c r="E1892" s="701"/>
      <c r="H1892" s="701"/>
    </row>
    <row r="1893" spans="3:8" ht="12.75">
      <c r="C1893" s="701"/>
      <c r="D1893" s="701"/>
      <c r="E1893" s="701"/>
      <c r="H1893" s="701"/>
    </row>
    <row r="1894" spans="3:8" ht="12.75">
      <c r="C1894" s="701"/>
      <c r="D1894" s="701"/>
      <c r="E1894" s="701"/>
      <c r="H1894" s="701"/>
    </row>
    <row r="1895" spans="3:8" ht="12.75">
      <c r="C1895" s="701"/>
      <c r="D1895" s="701"/>
      <c r="E1895" s="701"/>
      <c r="H1895" s="701"/>
    </row>
    <row r="1896" spans="3:8" ht="12.75">
      <c r="C1896" s="701"/>
      <c r="D1896" s="701"/>
      <c r="E1896" s="701"/>
      <c r="H1896" s="701"/>
    </row>
    <row r="1897" spans="3:8" ht="12.75">
      <c r="C1897" s="701"/>
      <c r="D1897" s="701"/>
      <c r="E1897" s="701"/>
      <c r="H1897" s="701"/>
    </row>
    <row r="1898" spans="3:8" ht="12.75">
      <c r="C1898" s="701"/>
      <c r="D1898" s="701"/>
      <c r="E1898" s="701"/>
      <c r="H1898" s="701"/>
    </row>
    <row r="1899" spans="3:8" ht="12.75">
      <c r="C1899" s="701"/>
      <c r="D1899" s="701"/>
      <c r="E1899" s="701"/>
      <c r="H1899" s="701"/>
    </row>
    <row r="1900" spans="3:8" ht="12.75">
      <c r="C1900" s="701"/>
      <c r="D1900" s="701"/>
      <c r="E1900" s="701"/>
      <c r="H1900" s="701"/>
    </row>
    <row r="1901" spans="3:8" ht="12.75">
      <c r="C1901" s="701"/>
      <c r="D1901" s="701"/>
      <c r="E1901" s="701"/>
      <c r="H1901" s="701"/>
    </row>
    <row r="1902" spans="3:8" ht="12.75">
      <c r="C1902" s="701"/>
      <c r="D1902" s="701"/>
      <c r="E1902" s="701"/>
      <c r="H1902" s="701"/>
    </row>
    <row r="1903" spans="3:8" ht="12.75">
      <c r="C1903" s="701"/>
      <c r="D1903" s="701"/>
      <c r="E1903" s="701"/>
      <c r="H1903" s="701"/>
    </row>
    <row r="1904" spans="3:8" ht="12.75">
      <c r="C1904" s="701"/>
      <c r="D1904" s="701"/>
      <c r="E1904" s="701"/>
      <c r="H1904" s="701"/>
    </row>
    <row r="1905" spans="3:8" ht="12.75">
      <c r="C1905" s="701"/>
      <c r="D1905" s="701"/>
      <c r="E1905" s="701"/>
      <c r="H1905" s="701"/>
    </row>
    <row r="1906" spans="3:8" ht="12.75">
      <c r="C1906" s="701"/>
      <c r="D1906" s="701"/>
      <c r="E1906" s="701"/>
      <c r="H1906" s="701"/>
    </row>
    <row r="1907" spans="3:8" ht="12.75">
      <c r="C1907" s="701"/>
      <c r="D1907" s="701"/>
      <c r="E1907" s="701"/>
      <c r="H1907" s="701"/>
    </row>
    <row r="1908" spans="3:8" ht="12.75">
      <c r="C1908" s="701"/>
      <c r="D1908" s="701"/>
      <c r="E1908" s="701"/>
      <c r="H1908" s="701"/>
    </row>
    <row r="1909" spans="3:8" ht="12.75">
      <c r="C1909" s="701"/>
      <c r="D1909" s="701"/>
      <c r="E1909" s="701"/>
      <c r="H1909" s="701"/>
    </row>
    <row r="1910" spans="3:8" ht="12.75">
      <c r="C1910" s="701"/>
      <c r="D1910" s="701"/>
      <c r="E1910" s="701"/>
      <c r="H1910" s="701"/>
    </row>
    <row r="1911" spans="3:8" ht="12.75">
      <c r="C1911" s="701"/>
      <c r="D1911" s="701"/>
      <c r="E1911" s="701"/>
      <c r="H1911" s="701"/>
    </row>
    <row r="1912" spans="3:8" ht="12.75">
      <c r="C1912" s="701"/>
      <c r="D1912" s="701"/>
      <c r="E1912" s="701"/>
      <c r="H1912" s="701"/>
    </row>
    <row r="1913" spans="3:8" ht="12.75">
      <c r="C1913" s="701"/>
      <c r="D1913" s="701"/>
      <c r="E1913" s="701"/>
      <c r="H1913" s="701"/>
    </row>
    <row r="1914" spans="3:8" ht="12.75">
      <c r="C1914" s="701"/>
      <c r="D1914" s="701"/>
      <c r="E1914" s="701"/>
      <c r="H1914" s="701"/>
    </row>
    <row r="1915" spans="3:8" ht="12.75">
      <c r="C1915" s="701"/>
      <c r="D1915" s="701"/>
      <c r="E1915" s="701"/>
      <c r="H1915" s="701"/>
    </row>
    <row r="1916" spans="3:8" ht="12.75">
      <c r="C1916" s="701"/>
      <c r="D1916" s="701"/>
      <c r="E1916" s="701"/>
      <c r="H1916" s="701"/>
    </row>
    <row r="1917" spans="3:8" ht="12.75">
      <c r="C1917" s="701"/>
      <c r="D1917" s="701"/>
      <c r="E1917" s="701"/>
      <c r="H1917" s="701"/>
    </row>
    <row r="1918" spans="3:8" ht="12.75">
      <c r="C1918" s="701"/>
      <c r="D1918" s="701"/>
      <c r="E1918" s="701"/>
      <c r="H1918" s="701"/>
    </row>
    <row r="1919" spans="3:8" ht="12.75">
      <c r="C1919" s="701"/>
      <c r="D1919" s="701"/>
      <c r="E1919" s="701"/>
      <c r="H1919" s="701"/>
    </row>
    <row r="1920" spans="3:8" ht="12.75">
      <c r="C1920" s="701"/>
      <c r="D1920" s="701"/>
      <c r="E1920" s="701"/>
      <c r="H1920" s="701"/>
    </row>
    <row r="1921" spans="3:8" ht="12.75">
      <c r="C1921" s="701"/>
      <c r="D1921" s="701"/>
      <c r="E1921" s="701"/>
      <c r="H1921" s="701"/>
    </row>
    <row r="1922" spans="3:8" ht="12.75">
      <c r="C1922" s="701"/>
      <c r="D1922" s="701"/>
      <c r="E1922" s="701"/>
      <c r="H1922" s="701"/>
    </row>
    <row r="1923" spans="3:8" ht="12.75">
      <c r="C1923" s="701"/>
      <c r="D1923" s="701"/>
      <c r="E1923" s="701"/>
      <c r="H1923" s="701"/>
    </row>
    <row r="1924" spans="3:8" ht="12.75">
      <c r="C1924" s="701"/>
      <c r="D1924" s="701"/>
      <c r="E1924" s="701"/>
      <c r="H1924" s="701"/>
    </row>
    <row r="1925" spans="3:8" ht="12.75">
      <c r="C1925" s="701"/>
      <c r="D1925" s="701"/>
      <c r="E1925" s="701"/>
      <c r="H1925" s="701"/>
    </row>
    <row r="1926" spans="3:8" ht="12.75">
      <c r="C1926" s="701"/>
      <c r="D1926" s="701"/>
      <c r="E1926" s="701"/>
      <c r="H1926" s="701"/>
    </row>
    <row r="1927" spans="3:8" ht="12.75">
      <c r="C1927" s="701"/>
      <c r="D1927" s="701"/>
      <c r="E1927" s="701"/>
      <c r="H1927" s="701"/>
    </row>
    <row r="1928" spans="3:8" ht="12.75">
      <c r="C1928" s="701"/>
      <c r="D1928" s="701"/>
      <c r="E1928" s="701"/>
      <c r="H1928" s="701"/>
    </row>
    <row r="1929" spans="3:8" ht="12.75">
      <c r="C1929" s="701"/>
      <c r="D1929" s="701"/>
      <c r="E1929" s="701"/>
      <c r="H1929" s="701"/>
    </row>
    <row r="1930" spans="3:8" ht="12.75">
      <c r="C1930" s="701"/>
      <c r="D1930" s="701"/>
      <c r="E1930" s="701"/>
      <c r="H1930" s="701"/>
    </row>
    <row r="1931" spans="3:8" ht="12.75">
      <c r="C1931" s="701"/>
      <c r="D1931" s="701"/>
      <c r="E1931" s="701"/>
      <c r="H1931" s="701"/>
    </row>
    <row r="1932" spans="3:8" ht="12.75">
      <c r="C1932" s="701"/>
      <c r="D1932" s="701"/>
      <c r="E1932" s="701"/>
      <c r="H1932" s="701"/>
    </row>
    <row r="1933" spans="3:8" ht="12.75">
      <c r="C1933" s="701"/>
      <c r="D1933" s="701"/>
      <c r="E1933" s="701"/>
      <c r="H1933" s="701"/>
    </row>
    <row r="1934" spans="3:8" ht="12.75">
      <c r="C1934" s="701"/>
      <c r="D1934" s="701"/>
      <c r="E1934" s="701"/>
      <c r="H1934" s="701"/>
    </row>
    <row r="1935" spans="3:8" ht="12.75">
      <c r="C1935" s="701"/>
      <c r="D1935" s="701"/>
      <c r="E1935" s="701"/>
      <c r="H1935" s="701"/>
    </row>
    <row r="1936" spans="3:8" ht="12.75">
      <c r="C1936" s="701"/>
      <c r="D1936" s="701"/>
      <c r="E1936" s="701"/>
      <c r="H1936" s="701"/>
    </row>
    <row r="1937" spans="3:8" ht="12.75">
      <c r="C1937" s="701"/>
      <c r="D1937" s="701"/>
      <c r="E1937" s="701"/>
      <c r="H1937" s="701"/>
    </row>
    <row r="1938" spans="3:8" ht="12.75">
      <c r="C1938" s="701"/>
      <c r="D1938" s="701"/>
      <c r="E1938" s="701"/>
      <c r="H1938" s="701"/>
    </row>
    <row r="1939" spans="3:8" ht="12.75">
      <c r="C1939" s="701"/>
      <c r="D1939" s="701"/>
      <c r="E1939" s="701"/>
      <c r="H1939" s="701"/>
    </row>
    <row r="1940" spans="3:8" ht="12.75">
      <c r="C1940" s="701"/>
      <c r="D1940" s="701"/>
      <c r="E1940" s="701"/>
      <c r="H1940" s="701"/>
    </row>
    <row r="1941" spans="3:8" ht="12.75">
      <c r="C1941" s="701"/>
      <c r="D1941" s="701"/>
      <c r="E1941" s="701"/>
      <c r="H1941" s="701"/>
    </row>
    <row r="1942" spans="3:8" ht="12.75">
      <c r="C1942" s="701"/>
      <c r="D1942" s="701"/>
      <c r="E1942" s="701"/>
      <c r="H1942" s="701"/>
    </row>
    <row r="1943" spans="3:8" ht="12.75">
      <c r="C1943" s="701"/>
      <c r="D1943" s="701"/>
      <c r="E1943" s="701"/>
      <c r="H1943" s="701"/>
    </row>
    <row r="1944" spans="3:8" ht="12.75">
      <c r="C1944" s="701"/>
      <c r="D1944" s="701"/>
      <c r="E1944" s="701"/>
      <c r="H1944" s="701"/>
    </row>
    <row r="1945" spans="3:8" ht="12.75">
      <c r="C1945" s="701"/>
      <c r="D1945" s="701"/>
      <c r="E1945" s="701"/>
      <c r="H1945" s="701"/>
    </row>
    <row r="1946" spans="3:8" ht="12.75">
      <c r="C1946" s="701"/>
      <c r="D1946" s="701"/>
      <c r="E1946" s="701"/>
      <c r="H1946" s="701"/>
    </row>
    <row r="1947" spans="3:8" ht="12.75">
      <c r="C1947" s="701"/>
      <c r="D1947" s="701"/>
      <c r="E1947" s="701"/>
      <c r="H1947" s="701"/>
    </row>
    <row r="1948" spans="3:8" ht="12.75">
      <c r="C1948" s="701"/>
      <c r="D1948" s="701"/>
      <c r="E1948" s="701"/>
      <c r="H1948" s="701"/>
    </row>
    <row r="1949" spans="3:8" ht="12.75">
      <c r="C1949" s="701"/>
      <c r="D1949" s="701"/>
      <c r="E1949" s="701"/>
      <c r="H1949" s="701"/>
    </row>
    <row r="1950" spans="3:8" ht="12.75">
      <c r="C1950" s="701"/>
      <c r="D1950" s="701"/>
      <c r="E1950" s="701"/>
      <c r="H1950" s="701"/>
    </row>
    <row r="1951" spans="3:8" ht="12.75">
      <c r="C1951" s="701"/>
      <c r="D1951" s="701"/>
      <c r="E1951" s="701"/>
      <c r="H1951" s="701"/>
    </row>
    <row r="1952" spans="3:8" ht="12.75">
      <c r="C1952" s="701"/>
      <c r="D1952" s="701"/>
      <c r="E1952" s="701"/>
      <c r="H1952" s="701"/>
    </row>
    <row r="1953" spans="3:8" ht="12.75">
      <c r="C1953" s="701"/>
      <c r="D1953" s="701"/>
      <c r="E1953" s="701"/>
      <c r="H1953" s="701"/>
    </row>
    <row r="1954" spans="3:8" ht="12.75">
      <c r="C1954" s="701"/>
      <c r="D1954" s="701"/>
      <c r="E1954" s="701"/>
      <c r="H1954" s="701"/>
    </row>
    <row r="1955" spans="3:8" ht="12.75">
      <c r="C1955" s="701"/>
      <c r="D1955" s="701"/>
      <c r="E1955" s="701"/>
      <c r="H1955" s="701"/>
    </row>
    <row r="1956" spans="3:8" ht="12.75">
      <c r="C1956" s="701"/>
      <c r="D1956" s="701"/>
      <c r="E1956" s="701"/>
      <c r="H1956" s="701"/>
    </row>
    <row r="1957" spans="3:8" ht="12.75">
      <c r="C1957" s="701"/>
      <c r="D1957" s="701"/>
      <c r="E1957" s="701"/>
      <c r="H1957" s="701"/>
    </row>
    <row r="1958" spans="3:8" ht="12.75">
      <c r="C1958" s="701"/>
      <c r="D1958" s="701"/>
      <c r="E1958" s="701"/>
      <c r="H1958" s="701"/>
    </row>
    <row r="1959" spans="3:8" ht="12.75">
      <c r="C1959" s="701"/>
      <c r="D1959" s="701"/>
      <c r="E1959" s="701"/>
      <c r="H1959" s="701"/>
    </row>
    <row r="1960" spans="3:8" ht="12.75">
      <c r="C1960" s="701"/>
      <c r="D1960" s="701"/>
      <c r="E1960" s="701"/>
      <c r="H1960" s="701"/>
    </row>
    <row r="1961" spans="3:8" ht="12.75">
      <c r="C1961" s="701"/>
      <c r="D1961" s="701"/>
      <c r="E1961" s="701"/>
      <c r="H1961" s="701"/>
    </row>
    <row r="1962" spans="3:8" ht="12.75">
      <c r="C1962" s="701"/>
      <c r="D1962" s="701"/>
      <c r="E1962" s="701"/>
      <c r="H1962" s="701"/>
    </row>
    <row r="1963" spans="3:8" ht="12.75">
      <c r="C1963" s="701"/>
      <c r="D1963" s="701"/>
      <c r="E1963" s="701"/>
      <c r="H1963" s="701"/>
    </row>
    <row r="1964" spans="3:8" ht="12.75">
      <c r="C1964" s="701"/>
      <c r="D1964" s="701"/>
      <c r="E1964" s="701"/>
      <c r="H1964" s="701"/>
    </row>
    <row r="1965" spans="3:8" ht="12.75">
      <c r="C1965" s="701"/>
      <c r="D1965" s="701"/>
      <c r="E1965" s="701"/>
      <c r="H1965" s="701"/>
    </row>
    <row r="1966" spans="3:8" ht="12.75">
      <c r="C1966" s="701"/>
      <c r="D1966" s="701"/>
      <c r="E1966" s="701"/>
      <c r="H1966" s="701"/>
    </row>
    <row r="1967" spans="3:8" ht="12.75">
      <c r="C1967" s="701"/>
      <c r="D1967" s="701"/>
      <c r="E1967" s="701"/>
      <c r="H1967" s="701"/>
    </row>
    <row r="1968" spans="3:8" ht="12.75">
      <c r="C1968" s="701"/>
      <c r="D1968" s="701"/>
      <c r="E1968" s="701"/>
      <c r="H1968" s="701"/>
    </row>
    <row r="1969" spans="3:8" ht="12.75">
      <c r="C1969" s="701"/>
      <c r="D1969" s="701"/>
      <c r="E1969" s="701"/>
      <c r="H1969" s="701"/>
    </row>
    <row r="1970" spans="3:8" ht="12.75">
      <c r="C1970" s="701"/>
      <c r="D1970" s="701"/>
      <c r="E1970" s="701"/>
      <c r="H1970" s="701"/>
    </row>
    <row r="1971" spans="3:8" ht="12.75">
      <c r="C1971" s="701"/>
      <c r="D1971" s="701"/>
      <c r="E1971" s="701"/>
      <c r="H1971" s="701"/>
    </row>
    <row r="1972" spans="3:8" ht="12.75">
      <c r="C1972" s="701"/>
      <c r="D1972" s="701"/>
      <c r="E1972" s="701"/>
      <c r="H1972" s="701"/>
    </row>
    <row r="1973" spans="3:8" ht="12.75">
      <c r="C1973" s="701"/>
      <c r="D1973" s="701"/>
      <c r="E1973" s="701"/>
      <c r="H1973" s="701"/>
    </row>
    <row r="1974" spans="3:8" ht="12.75">
      <c r="C1974" s="701"/>
      <c r="D1974" s="701"/>
      <c r="E1974" s="701"/>
      <c r="H1974" s="701"/>
    </row>
    <row r="1975" spans="3:8" ht="12.75">
      <c r="C1975" s="701"/>
      <c r="D1975" s="701"/>
      <c r="E1975" s="701"/>
      <c r="H1975" s="701"/>
    </row>
    <row r="1976" spans="3:8" ht="12.75">
      <c r="C1976" s="701"/>
      <c r="D1976" s="701"/>
      <c r="E1976" s="701"/>
      <c r="H1976" s="701"/>
    </row>
    <row r="1977" spans="3:8" ht="12.75">
      <c r="C1977" s="701"/>
      <c r="D1977" s="701"/>
      <c r="E1977" s="701"/>
      <c r="H1977" s="701"/>
    </row>
    <row r="1978" spans="3:8" ht="12.75">
      <c r="C1978" s="701"/>
      <c r="D1978" s="701"/>
      <c r="E1978" s="701"/>
      <c r="H1978" s="701"/>
    </row>
    <row r="1979" spans="3:8" ht="12.75">
      <c r="C1979" s="701"/>
      <c r="D1979" s="701"/>
      <c r="E1979" s="701"/>
      <c r="H1979" s="701"/>
    </row>
    <row r="1980" spans="3:8" ht="12.75">
      <c r="C1980" s="701"/>
      <c r="D1980" s="701"/>
      <c r="E1980" s="701"/>
      <c r="H1980" s="701"/>
    </row>
    <row r="1981" spans="3:8" ht="12.75">
      <c r="C1981" s="701"/>
      <c r="D1981" s="701"/>
      <c r="E1981" s="701"/>
      <c r="H1981" s="701"/>
    </row>
    <row r="1982" spans="3:8" ht="12.75">
      <c r="C1982" s="701"/>
      <c r="D1982" s="701"/>
      <c r="E1982" s="701"/>
      <c r="H1982" s="701"/>
    </row>
    <row r="1983" spans="3:8" ht="12.75">
      <c r="C1983" s="701"/>
      <c r="D1983" s="701"/>
      <c r="E1983" s="701"/>
      <c r="H1983" s="701"/>
    </row>
    <row r="1984" spans="3:8" ht="12.75">
      <c r="C1984" s="701"/>
      <c r="D1984" s="701"/>
      <c r="E1984" s="701"/>
      <c r="H1984" s="701"/>
    </row>
    <row r="1985" spans="3:8" ht="12.75">
      <c r="C1985" s="701"/>
      <c r="D1985" s="701"/>
      <c r="E1985" s="701"/>
      <c r="H1985" s="701"/>
    </row>
    <row r="1986" spans="3:8" ht="12.75">
      <c r="C1986" s="701"/>
      <c r="D1986" s="701"/>
      <c r="E1986" s="701"/>
      <c r="H1986" s="701"/>
    </row>
    <row r="1987" spans="3:8" ht="12.75">
      <c r="C1987" s="701"/>
      <c r="D1987" s="701"/>
      <c r="E1987" s="701"/>
      <c r="H1987" s="701"/>
    </row>
    <row r="1988" spans="3:8" ht="12.75">
      <c r="C1988" s="701"/>
      <c r="D1988" s="701"/>
      <c r="E1988" s="701"/>
      <c r="H1988" s="701"/>
    </row>
    <row r="1989" spans="3:8" ht="12.75">
      <c r="C1989" s="701"/>
      <c r="D1989" s="701"/>
      <c r="E1989" s="701"/>
      <c r="H1989" s="701"/>
    </row>
    <row r="1990" spans="3:8" ht="12.75">
      <c r="C1990" s="701"/>
      <c r="D1990" s="701"/>
      <c r="E1990" s="701"/>
      <c r="H1990" s="701"/>
    </row>
    <row r="1991" spans="3:8" ht="12.75">
      <c r="C1991" s="701"/>
      <c r="D1991" s="701"/>
      <c r="E1991" s="701"/>
      <c r="H1991" s="701"/>
    </row>
    <row r="1992" spans="3:8" ht="12.75">
      <c r="C1992" s="701"/>
      <c r="D1992" s="701"/>
      <c r="E1992" s="701"/>
      <c r="H1992" s="701"/>
    </row>
    <row r="1993" spans="3:8" ht="12.75">
      <c r="C1993" s="701"/>
      <c r="D1993" s="701"/>
      <c r="E1993" s="701"/>
      <c r="H1993" s="701"/>
    </row>
    <row r="1994" spans="3:8" ht="12.75">
      <c r="C1994" s="701"/>
      <c r="D1994" s="701"/>
      <c r="E1994" s="701"/>
      <c r="H1994" s="701"/>
    </row>
    <row r="1995" spans="3:8" ht="12.75">
      <c r="C1995" s="701"/>
      <c r="D1995" s="701"/>
      <c r="E1995" s="701"/>
      <c r="H1995" s="701"/>
    </row>
    <row r="1996" spans="3:8" ht="12.75">
      <c r="C1996" s="701"/>
      <c r="D1996" s="701"/>
      <c r="E1996" s="701"/>
      <c r="H1996" s="701"/>
    </row>
    <row r="1997" spans="3:8" ht="12.75">
      <c r="C1997" s="701"/>
      <c r="D1997" s="701"/>
      <c r="E1997" s="701"/>
      <c r="H1997" s="701"/>
    </row>
    <row r="1998" spans="3:8" ht="12.75">
      <c r="C1998" s="701"/>
      <c r="D1998" s="701"/>
      <c r="E1998" s="701"/>
      <c r="H1998" s="701"/>
    </row>
    <row r="1999" spans="3:8" ht="12.75">
      <c r="C1999" s="701"/>
      <c r="D1999" s="701"/>
      <c r="E1999" s="701"/>
      <c r="H1999" s="701"/>
    </row>
    <row r="2000" spans="3:8" ht="12.75">
      <c r="C2000" s="701"/>
      <c r="D2000" s="701"/>
      <c r="E2000" s="701"/>
      <c r="H2000" s="701"/>
    </row>
    <row r="2001" spans="3:8" ht="12.75">
      <c r="C2001" s="701"/>
      <c r="D2001" s="701"/>
      <c r="E2001" s="701"/>
      <c r="H2001" s="701"/>
    </row>
    <row r="2002" spans="3:8" ht="12.75">
      <c r="C2002" s="701"/>
      <c r="D2002" s="701"/>
      <c r="E2002" s="701"/>
      <c r="H2002" s="701"/>
    </row>
    <row r="2003" spans="3:8" ht="12.75">
      <c r="C2003" s="701"/>
      <c r="D2003" s="701"/>
      <c r="E2003" s="701"/>
      <c r="H2003" s="701"/>
    </row>
    <row r="2004" spans="3:8" ht="12.75">
      <c r="C2004" s="701"/>
      <c r="D2004" s="701"/>
      <c r="E2004" s="701"/>
      <c r="H2004" s="701"/>
    </row>
    <row r="2005" spans="3:8" ht="12.75">
      <c r="C2005" s="701"/>
      <c r="D2005" s="701"/>
      <c r="E2005" s="701"/>
      <c r="H2005" s="701"/>
    </row>
    <row r="2006" spans="3:8" ht="12.75">
      <c r="C2006" s="701"/>
      <c r="D2006" s="701"/>
      <c r="E2006" s="701"/>
      <c r="H2006" s="701"/>
    </row>
    <row r="2007" spans="3:8" ht="12.75">
      <c r="C2007" s="701"/>
      <c r="D2007" s="701"/>
      <c r="E2007" s="701"/>
      <c r="H2007" s="701"/>
    </row>
    <row r="2008" spans="3:8" ht="12.75">
      <c r="C2008" s="701"/>
      <c r="D2008" s="701"/>
      <c r="E2008" s="701"/>
      <c r="H2008" s="701"/>
    </row>
    <row r="2009" spans="3:8" ht="12.75">
      <c r="C2009" s="701"/>
      <c r="D2009" s="701"/>
      <c r="E2009" s="701"/>
      <c r="H2009" s="701"/>
    </row>
    <row r="2010" spans="3:8" ht="12.75">
      <c r="C2010" s="701"/>
      <c r="D2010" s="701"/>
      <c r="E2010" s="701"/>
      <c r="H2010" s="701"/>
    </row>
    <row r="2011" spans="3:8" ht="12.75">
      <c r="C2011" s="701"/>
      <c r="D2011" s="701"/>
      <c r="E2011" s="701"/>
      <c r="H2011" s="701"/>
    </row>
    <row r="2012" spans="3:8" ht="12.75">
      <c r="C2012" s="701"/>
      <c r="D2012" s="701"/>
      <c r="E2012" s="701"/>
      <c r="H2012" s="701"/>
    </row>
    <row r="2013" spans="3:8" ht="12.75">
      <c r="C2013" s="701"/>
      <c r="D2013" s="701"/>
      <c r="E2013" s="701"/>
      <c r="H2013" s="701"/>
    </row>
    <row r="2014" spans="3:8" ht="12.75">
      <c r="C2014" s="701"/>
      <c r="D2014" s="701"/>
      <c r="E2014" s="701"/>
      <c r="H2014" s="701"/>
    </row>
    <row r="2015" spans="3:8" ht="12.75">
      <c r="C2015" s="701"/>
      <c r="D2015" s="701"/>
      <c r="E2015" s="701"/>
      <c r="H2015" s="701"/>
    </row>
    <row r="2016" spans="3:8" ht="12.75">
      <c r="C2016" s="701"/>
      <c r="D2016" s="701"/>
      <c r="E2016" s="701"/>
      <c r="H2016" s="701"/>
    </row>
    <row r="2017" spans="3:8" ht="12.75">
      <c r="C2017" s="701"/>
      <c r="D2017" s="701"/>
      <c r="E2017" s="701"/>
      <c r="H2017" s="701"/>
    </row>
    <row r="2018" spans="3:8" ht="12.75">
      <c r="C2018" s="701"/>
      <c r="D2018" s="701"/>
      <c r="E2018" s="701"/>
      <c r="H2018" s="701"/>
    </row>
    <row r="2019" spans="3:8" ht="12.75">
      <c r="C2019" s="701"/>
      <c r="D2019" s="701"/>
      <c r="E2019" s="701"/>
      <c r="H2019" s="701"/>
    </row>
    <row r="2020" spans="3:8" ht="12.75">
      <c r="C2020" s="701"/>
      <c r="D2020" s="701"/>
      <c r="E2020" s="701"/>
      <c r="H2020" s="701"/>
    </row>
    <row r="2021" spans="3:8" ht="12.75">
      <c r="C2021" s="701"/>
      <c r="D2021" s="701"/>
      <c r="E2021" s="701"/>
      <c r="H2021" s="701"/>
    </row>
    <row r="2022" spans="3:8" ht="12.75">
      <c r="C2022" s="701"/>
      <c r="D2022" s="701"/>
      <c r="E2022" s="701"/>
      <c r="H2022" s="701"/>
    </row>
    <row r="2023" spans="3:8" ht="12.75">
      <c r="C2023" s="701"/>
      <c r="D2023" s="701"/>
      <c r="E2023" s="701"/>
      <c r="H2023" s="701"/>
    </row>
    <row r="2024" spans="3:8" ht="12.75">
      <c r="C2024" s="701"/>
      <c r="D2024" s="701"/>
      <c r="E2024" s="701"/>
      <c r="H2024" s="701"/>
    </row>
    <row r="2025" spans="3:8" ht="12.75">
      <c r="C2025" s="701"/>
      <c r="D2025" s="701"/>
      <c r="E2025" s="701"/>
      <c r="H2025" s="701"/>
    </row>
    <row r="2026" spans="3:8" ht="12.75">
      <c r="C2026" s="701"/>
      <c r="D2026" s="701"/>
      <c r="E2026" s="701"/>
      <c r="H2026" s="701"/>
    </row>
    <row r="2027" spans="3:8" ht="12.75">
      <c r="C2027" s="701"/>
      <c r="D2027" s="701"/>
      <c r="E2027" s="701"/>
      <c r="H2027" s="701"/>
    </row>
    <row r="2028" spans="3:8" ht="12.75">
      <c r="C2028" s="701"/>
      <c r="D2028" s="701"/>
      <c r="E2028" s="701"/>
      <c r="H2028" s="701"/>
    </row>
    <row r="2029" spans="3:8" ht="12.75">
      <c r="C2029" s="701"/>
      <c r="D2029" s="701"/>
      <c r="E2029" s="701"/>
      <c r="H2029" s="701"/>
    </row>
    <row r="2030" spans="3:8" ht="12.75">
      <c r="C2030" s="701"/>
      <c r="D2030" s="701"/>
      <c r="E2030" s="701"/>
      <c r="H2030" s="701"/>
    </row>
    <row r="2031" spans="3:8" ht="12.75">
      <c r="C2031" s="701"/>
      <c r="D2031" s="701"/>
      <c r="E2031" s="701"/>
      <c r="H2031" s="701"/>
    </row>
    <row r="2032" spans="3:8" ht="12.75">
      <c r="C2032" s="701"/>
      <c r="D2032" s="701"/>
      <c r="E2032" s="701"/>
      <c r="H2032" s="701"/>
    </row>
    <row r="2033" spans="3:8" ht="12.75">
      <c r="C2033" s="701"/>
      <c r="D2033" s="701"/>
      <c r="E2033" s="701"/>
      <c r="H2033" s="701"/>
    </row>
    <row r="2034" spans="3:8" ht="12.75">
      <c r="C2034" s="701"/>
      <c r="D2034" s="701"/>
      <c r="E2034" s="701"/>
      <c r="H2034" s="701"/>
    </row>
    <row r="2035" spans="3:8" ht="12.75">
      <c r="C2035" s="701"/>
      <c r="D2035" s="701"/>
      <c r="E2035" s="701"/>
      <c r="H2035" s="701"/>
    </row>
    <row r="2036" spans="3:8" ht="12.75">
      <c r="C2036" s="701"/>
      <c r="D2036" s="701"/>
      <c r="E2036" s="701"/>
      <c r="H2036" s="701"/>
    </row>
    <row r="2037" spans="3:8" ht="12.75">
      <c r="C2037" s="701"/>
      <c r="D2037" s="701"/>
      <c r="E2037" s="701"/>
      <c r="H2037" s="701"/>
    </row>
    <row r="2038" spans="3:8" ht="12.75">
      <c r="C2038" s="701"/>
      <c r="D2038" s="701"/>
      <c r="E2038" s="701"/>
      <c r="H2038" s="701"/>
    </row>
    <row r="2039" spans="3:8" ht="12.75">
      <c r="C2039" s="701"/>
      <c r="D2039" s="701"/>
      <c r="E2039" s="701"/>
      <c r="H2039" s="701"/>
    </row>
    <row r="2040" spans="3:8" ht="12.75">
      <c r="C2040" s="701"/>
      <c r="D2040" s="701"/>
      <c r="E2040" s="701"/>
      <c r="H2040" s="701"/>
    </row>
    <row r="2041" spans="3:8" ht="12.75">
      <c r="C2041" s="701"/>
      <c r="D2041" s="701"/>
      <c r="E2041" s="701"/>
      <c r="H2041" s="701"/>
    </row>
    <row r="2042" spans="3:8" ht="12.75">
      <c r="C2042" s="701"/>
      <c r="D2042" s="701"/>
      <c r="E2042" s="701"/>
      <c r="H2042" s="701"/>
    </row>
    <row r="2043" spans="3:8" ht="12.75">
      <c r="C2043" s="701"/>
      <c r="D2043" s="701"/>
      <c r="E2043" s="701"/>
      <c r="H2043" s="701"/>
    </row>
    <row r="2044" spans="3:8" ht="12.75">
      <c r="C2044" s="701"/>
      <c r="D2044" s="701"/>
      <c r="E2044" s="701"/>
      <c r="H2044" s="701"/>
    </row>
    <row r="2045" spans="3:8" ht="12.75">
      <c r="C2045" s="701"/>
      <c r="D2045" s="701"/>
      <c r="E2045" s="701"/>
      <c r="H2045" s="701"/>
    </row>
    <row r="2046" spans="3:8" ht="12.75">
      <c r="C2046" s="701"/>
      <c r="D2046" s="701"/>
      <c r="E2046" s="701"/>
      <c r="H2046" s="701"/>
    </row>
    <row r="2047" spans="3:8" ht="12.75">
      <c r="C2047" s="701"/>
      <c r="D2047" s="701"/>
      <c r="E2047" s="701"/>
      <c r="H2047" s="701"/>
    </row>
    <row r="2048" spans="3:8" ht="12.75">
      <c r="C2048" s="701"/>
      <c r="D2048" s="701"/>
      <c r="E2048" s="701"/>
      <c r="H2048" s="701"/>
    </row>
    <row r="2049" spans="3:8" ht="12.75">
      <c r="C2049" s="701"/>
      <c r="D2049" s="701"/>
      <c r="E2049" s="701"/>
      <c r="H2049" s="701"/>
    </row>
    <row r="2050" spans="3:8" ht="12.75">
      <c r="C2050" s="701"/>
      <c r="D2050" s="701"/>
      <c r="E2050" s="701"/>
      <c r="H2050" s="701"/>
    </row>
    <row r="2051" spans="3:8" ht="12.75">
      <c r="C2051" s="701"/>
      <c r="D2051" s="701"/>
      <c r="E2051" s="701"/>
      <c r="H2051" s="701"/>
    </row>
    <row r="2052" spans="3:8" ht="12.75">
      <c r="C2052" s="701"/>
      <c r="D2052" s="701"/>
      <c r="E2052" s="701"/>
      <c r="H2052" s="701"/>
    </row>
    <row r="2053" spans="3:8" ht="12.75">
      <c r="C2053" s="701"/>
      <c r="D2053" s="701"/>
      <c r="E2053" s="701"/>
      <c r="H2053" s="701"/>
    </row>
    <row r="2054" spans="3:8" ht="12.75">
      <c r="C2054" s="701"/>
      <c r="D2054" s="701"/>
      <c r="E2054" s="701"/>
      <c r="H2054" s="701"/>
    </row>
    <row r="2055" spans="3:8" ht="12.75">
      <c r="C2055" s="701"/>
      <c r="D2055" s="701"/>
      <c r="E2055" s="701"/>
      <c r="H2055" s="701"/>
    </row>
    <row r="2056" spans="3:8" ht="12.75">
      <c r="C2056" s="701"/>
      <c r="D2056" s="701"/>
      <c r="E2056" s="701"/>
      <c r="H2056" s="701"/>
    </row>
    <row r="2057" spans="3:8" ht="12.75">
      <c r="C2057" s="701"/>
      <c r="D2057" s="701"/>
      <c r="E2057" s="701"/>
      <c r="H2057" s="701"/>
    </row>
    <row r="2058" spans="3:8" ht="12.75">
      <c r="C2058" s="701"/>
      <c r="D2058" s="701"/>
      <c r="E2058" s="701"/>
      <c r="H2058" s="701"/>
    </row>
    <row r="2059" spans="3:8" ht="12.75">
      <c r="C2059" s="701"/>
      <c r="D2059" s="701"/>
      <c r="E2059" s="701"/>
      <c r="H2059" s="701"/>
    </row>
    <row r="2060" spans="3:8" ht="12.75">
      <c r="C2060" s="701"/>
      <c r="D2060" s="701"/>
      <c r="E2060" s="701"/>
      <c r="H2060" s="701"/>
    </row>
    <row r="2061" spans="3:8" ht="12.75">
      <c r="C2061" s="701"/>
      <c r="D2061" s="701"/>
      <c r="E2061" s="701"/>
      <c r="H2061" s="701"/>
    </row>
    <row r="2062" spans="3:8" ht="12.75">
      <c r="C2062" s="701"/>
      <c r="D2062" s="701"/>
      <c r="E2062" s="701"/>
      <c r="H2062" s="701"/>
    </row>
    <row r="2063" spans="3:8" ht="12.75">
      <c r="C2063" s="701"/>
      <c r="D2063" s="701"/>
      <c r="E2063" s="701"/>
      <c r="H2063" s="701"/>
    </row>
    <row r="2064" spans="3:8" ht="12.75">
      <c r="C2064" s="701"/>
      <c r="D2064" s="701"/>
      <c r="E2064" s="701"/>
      <c r="H2064" s="701"/>
    </row>
    <row r="2065" spans="3:8" ht="12.75">
      <c r="C2065" s="701"/>
      <c r="D2065" s="701"/>
      <c r="E2065" s="701"/>
      <c r="H2065" s="701"/>
    </row>
    <row r="2066" spans="3:8" ht="12.75">
      <c r="C2066" s="701"/>
      <c r="D2066" s="701"/>
      <c r="E2066" s="701"/>
      <c r="H2066" s="701"/>
    </row>
    <row r="2067" spans="3:8" ht="12.75">
      <c r="C2067" s="701"/>
      <c r="D2067" s="701"/>
      <c r="E2067" s="701"/>
      <c r="H2067" s="701"/>
    </row>
    <row r="2068" spans="3:8" ht="12.75">
      <c r="C2068" s="701"/>
      <c r="D2068" s="701"/>
      <c r="E2068" s="701"/>
      <c r="H2068" s="701"/>
    </row>
    <row r="2069" spans="3:8" ht="12.75">
      <c r="C2069" s="701"/>
      <c r="D2069" s="701"/>
      <c r="E2069" s="701"/>
      <c r="H2069" s="701"/>
    </row>
    <row r="2070" spans="3:8" ht="12.75">
      <c r="C2070" s="701"/>
      <c r="D2070" s="701"/>
      <c r="E2070" s="701"/>
      <c r="H2070" s="701"/>
    </row>
    <row r="2071" spans="3:8" ht="12.75">
      <c r="C2071" s="701"/>
      <c r="D2071" s="701"/>
      <c r="E2071" s="701"/>
      <c r="H2071" s="701"/>
    </row>
    <row r="2072" spans="3:8" ht="12.75">
      <c r="C2072" s="701"/>
      <c r="D2072" s="701"/>
      <c r="E2072" s="701"/>
      <c r="H2072" s="701"/>
    </row>
    <row r="2073" spans="3:8" ht="12.75">
      <c r="C2073" s="701"/>
      <c r="D2073" s="701"/>
      <c r="E2073" s="701"/>
      <c r="H2073" s="701"/>
    </row>
    <row r="2074" spans="3:8" ht="12.75">
      <c r="C2074" s="701"/>
      <c r="D2074" s="701"/>
      <c r="E2074" s="701"/>
      <c r="H2074" s="701"/>
    </row>
    <row r="2075" spans="3:8" ht="12.75">
      <c r="C2075" s="701"/>
      <c r="D2075" s="701"/>
      <c r="E2075" s="701"/>
      <c r="H2075" s="701"/>
    </row>
    <row r="2076" spans="3:8" ht="12.75">
      <c r="C2076" s="701"/>
      <c r="D2076" s="701"/>
      <c r="E2076" s="701"/>
      <c r="H2076" s="701"/>
    </row>
    <row r="2077" spans="3:8" ht="12.75">
      <c r="C2077" s="701"/>
      <c r="D2077" s="701"/>
      <c r="E2077" s="701"/>
      <c r="H2077" s="701"/>
    </row>
    <row r="2078" spans="3:8" ht="12.75">
      <c r="C2078" s="701"/>
      <c r="D2078" s="701"/>
      <c r="E2078" s="701"/>
      <c r="H2078" s="701"/>
    </row>
    <row r="2079" spans="3:8" ht="12.75">
      <c r="C2079" s="701"/>
      <c r="D2079" s="701"/>
      <c r="E2079" s="701"/>
      <c r="H2079" s="701"/>
    </row>
    <row r="2080" spans="3:8" ht="12.75">
      <c r="C2080" s="701"/>
      <c r="D2080" s="701"/>
      <c r="E2080" s="701"/>
      <c r="H2080" s="701"/>
    </row>
    <row r="2081" spans="3:8" ht="12.75">
      <c r="C2081" s="701"/>
      <c r="D2081" s="701"/>
      <c r="E2081" s="701"/>
      <c r="H2081" s="701"/>
    </row>
    <row r="2082" spans="3:8" ht="12.75">
      <c r="C2082" s="701"/>
      <c r="D2082" s="701"/>
      <c r="E2082" s="701"/>
      <c r="H2082" s="701"/>
    </row>
    <row r="2083" spans="3:8" ht="12.75">
      <c r="C2083" s="701"/>
      <c r="D2083" s="701"/>
      <c r="E2083" s="701"/>
      <c r="H2083" s="701"/>
    </row>
    <row r="2084" spans="3:8" ht="12.75">
      <c r="C2084" s="701"/>
      <c r="D2084" s="701"/>
      <c r="E2084" s="701"/>
      <c r="H2084" s="701"/>
    </row>
    <row r="2085" spans="3:8" ht="12.75">
      <c r="C2085" s="701"/>
      <c r="D2085" s="701"/>
      <c r="E2085" s="701"/>
      <c r="H2085" s="701"/>
    </row>
    <row r="2086" spans="3:8" ht="12.75">
      <c r="C2086" s="701"/>
      <c r="D2086" s="701"/>
      <c r="E2086" s="701"/>
      <c r="H2086" s="701"/>
    </row>
    <row r="2087" spans="3:8" ht="12.75">
      <c r="C2087" s="701"/>
      <c r="D2087" s="701"/>
      <c r="E2087" s="701"/>
      <c r="H2087" s="701"/>
    </row>
    <row r="2088" spans="3:8" ht="12.75">
      <c r="C2088" s="701"/>
      <c r="D2088" s="701"/>
      <c r="E2088" s="701"/>
      <c r="H2088" s="701"/>
    </row>
    <row r="2089" spans="3:8" ht="12.75">
      <c r="C2089" s="701"/>
      <c r="D2089" s="701"/>
      <c r="E2089" s="701"/>
      <c r="H2089" s="701"/>
    </row>
    <row r="2090" spans="3:8" ht="12.75">
      <c r="C2090" s="701"/>
      <c r="D2090" s="701"/>
      <c r="E2090" s="701"/>
      <c r="H2090" s="701"/>
    </row>
    <row r="2091" spans="3:8" ht="12.75">
      <c r="C2091" s="701"/>
      <c r="D2091" s="701"/>
      <c r="E2091" s="701"/>
      <c r="H2091" s="701"/>
    </row>
    <row r="2092" spans="3:8" ht="12.75">
      <c r="C2092" s="701"/>
      <c r="D2092" s="701"/>
      <c r="E2092" s="701"/>
      <c r="H2092" s="701"/>
    </row>
    <row r="2093" spans="3:8" ht="12.75">
      <c r="C2093" s="701"/>
      <c r="D2093" s="701"/>
      <c r="E2093" s="701"/>
      <c r="H2093" s="701"/>
    </row>
    <row r="2094" spans="3:8" ht="12.75">
      <c r="C2094" s="701"/>
      <c r="D2094" s="701"/>
      <c r="E2094" s="701"/>
      <c r="H2094" s="701"/>
    </row>
    <row r="2095" spans="3:8" ht="12.75">
      <c r="C2095" s="701"/>
      <c r="D2095" s="701"/>
      <c r="E2095" s="701"/>
      <c r="H2095" s="701"/>
    </row>
    <row r="2096" spans="3:8" ht="12.75">
      <c r="C2096" s="701"/>
      <c r="D2096" s="701"/>
      <c r="E2096" s="701"/>
      <c r="H2096" s="701"/>
    </row>
    <row r="2097" spans="3:8" ht="12.75">
      <c r="C2097" s="701"/>
      <c r="D2097" s="701"/>
      <c r="E2097" s="701"/>
      <c r="H2097" s="701"/>
    </row>
    <row r="2098" spans="3:8" ht="12.75">
      <c r="C2098" s="701"/>
      <c r="D2098" s="701"/>
      <c r="E2098" s="701"/>
      <c r="H2098" s="701"/>
    </row>
    <row r="2099" spans="3:8" ht="12.75">
      <c r="C2099" s="701"/>
      <c r="D2099" s="701"/>
      <c r="E2099" s="701"/>
      <c r="H2099" s="701"/>
    </row>
    <row r="2100" spans="3:8" ht="12.75">
      <c r="C2100" s="701"/>
      <c r="D2100" s="701"/>
      <c r="E2100" s="701"/>
      <c r="H2100" s="701"/>
    </row>
    <row r="2101" spans="3:8" ht="12.75">
      <c r="C2101" s="701"/>
      <c r="D2101" s="701"/>
      <c r="E2101" s="701"/>
      <c r="H2101" s="701"/>
    </row>
    <row r="2102" spans="3:8" ht="12.75">
      <c r="C2102" s="701"/>
      <c r="D2102" s="701"/>
      <c r="E2102" s="701"/>
      <c r="H2102" s="701"/>
    </row>
    <row r="2103" spans="3:8" ht="12.75">
      <c r="C2103" s="701"/>
      <c r="D2103" s="701"/>
      <c r="E2103" s="701"/>
      <c r="H2103" s="701"/>
    </row>
    <row r="2104" spans="3:8" ht="12.75">
      <c r="C2104" s="701"/>
      <c r="D2104" s="701"/>
      <c r="E2104" s="701"/>
      <c r="H2104" s="701"/>
    </row>
    <row r="2105" spans="3:8" ht="12.75">
      <c r="C2105" s="701"/>
      <c r="D2105" s="701"/>
      <c r="E2105" s="701"/>
      <c r="H2105" s="701"/>
    </row>
    <row r="2106" spans="3:8" ht="12.75">
      <c r="C2106" s="701"/>
      <c r="D2106" s="701"/>
      <c r="E2106" s="701"/>
      <c r="H2106" s="701"/>
    </row>
    <row r="2107" spans="3:8" ht="12.75">
      <c r="C2107" s="701"/>
      <c r="D2107" s="701"/>
      <c r="E2107" s="701"/>
      <c r="H2107" s="701"/>
    </row>
    <row r="2108" spans="3:8" ht="12.75">
      <c r="C2108" s="701"/>
      <c r="D2108" s="701"/>
      <c r="E2108" s="701"/>
      <c r="H2108" s="701"/>
    </row>
    <row r="2109" spans="3:8" ht="12.75">
      <c r="C2109" s="701"/>
      <c r="D2109" s="701"/>
      <c r="E2109" s="701"/>
      <c r="H2109" s="701"/>
    </row>
    <row r="2110" spans="3:8" ht="12.75">
      <c r="C2110" s="701"/>
      <c r="D2110" s="701"/>
      <c r="E2110" s="701"/>
      <c r="H2110" s="701"/>
    </row>
    <row r="2111" spans="3:8" ht="12.75">
      <c r="C2111" s="701"/>
      <c r="D2111" s="701"/>
      <c r="E2111" s="701"/>
      <c r="H2111" s="701"/>
    </row>
    <row r="2112" spans="3:8" ht="12.75">
      <c r="C2112" s="701"/>
      <c r="D2112" s="701"/>
      <c r="E2112" s="701"/>
      <c r="H2112" s="701"/>
    </row>
    <row r="2113" spans="3:8" ht="12.75">
      <c r="C2113" s="701"/>
      <c r="D2113" s="701"/>
      <c r="E2113" s="701"/>
      <c r="H2113" s="701"/>
    </row>
    <row r="2114" spans="3:8" ht="12.75">
      <c r="C2114" s="701"/>
      <c r="D2114" s="701"/>
      <c r="E2114" s="701"/>
      <c r="H2114" s="701"/>
    </row>
    <row r="2115" spans="3:8" ht="12.75">
      <c r="C2115" s="701"/>
      <c r="D2115" s="701"/>
      <c r="E2115" s="701"/>
      <c r="H2115" s="701"/>
    </row>
    <row r="2116" spans="3:8" ht="12.75">
      <c r="C2116" s="701"/>
      <c r="D2116" s="701"/>
      <c r="E2116" s="701"/>
      <c r="H2116" s="701"/>
    </row>
    <row r="2117" spans="3:8" ht="12.75">
      <c r="C2117" s="701"/>
      <c r="D2117" s="701"/>
      <c r="E2117" s="701"/>
      <c r="H2117" s="701"/>
    </row>
    <row r="2118" spans="3:8" ht="12.75">
      <c r="C2118" s="701"/>
      <c r="D2118" s="701"/>
      <c r="E2118" s="701"/>
      <c r="H2118" s="701"/>
    </row>
    <row r="2119" spans="3:8" ht="12.75">
      <c r="C2119" s="701"/>
      <c r="D2119" s="701"/>
      <c r="E2119" s="701"/>
      <c r="H2119" s="701"/>
    </row>
    <row r="2120" spans="3:8" ht="12.75">
      <c r="C2120" s="701"/>
      <c r="D2120" s="701"/>
      <c r="E2120" s="701"/>
      <c r="H2120" s="701"/>
    </row>
    <row r="2121" spans="3:8" ht="12.75">
      <c r="C2121" s="701"/>
      <c r="D2121" s="701"/>
      <c r="E2121" s="701"/>
      <c r="H2121" s="701"/>
    </row>
    <row r="2122" spans="3:8" ht="12.75">
      <c r="C2122" s="701"/>
      <c r="D2122" s="701"/>
      <c r="E2122" s="701"/>
      <c r="H2122" s="701"/>
    </row>
    <row r="2123" spans="3:8" ht="12.75">
      <c r="C2123" s="701"/>
      <c r="D2123" s="701"/>
      <c r="E2123" s="701"/>
      <c r="H2123" s="701"/>
    </row>
    <row r="2124" spans="3:8" ht="12.75">
      <c r="C2124" s="701"/>
      <c r="D2124" s="701"/>
      <c r="E2124" s="701"/>
      <c r="H2124" s="701"/>
    </row>
    <row r="2125" spans="3:8" ht="12.75">
      <c r="C2125" s="701"/>
      <c r="D2125" s="701"/>
      <c r="E2125" s="701"/>
      <c r="H2125" s="701"/>
    </row>
    <row r="2126" spans="3:8" ht="12.75">
      <c r="C2126" s="701"/>
      <c r="D2126" s="701"/>
      <c r="E2126" s="701"/>
      <c r="H2126" s="701"/>
    </row>
    <row r="2127" spans="3:8" ht="12.75">
      <c r="C2127" s="701"/>
      <c r="D2127" s="701"/>
      <c r="E2127" s="701"/>
      <c r="H2127" s="701"/>
    </row>
    <row r="2128" spans="3:8" ht="12.75">
      <c r="C2128" s="701"/>
      <c r="D2128" s="701"/>
      <c r="E2128" s="701"/>
      <c r="H2128" s="701"/>
    </row>
    <row r="2129" spans="3:8" ht="12.75">
      <c r="C2129" s="701"/>
      <c r="D2129" s="701"/>
      <c r="E2129" s="701"/>
      <c r="H2129" s="701"/>
    </row>
    <row r="2130" spans="3:8" ht="12.75">
      <c r="C2130" s="701"/>
      <c r="D2130" s="701"/>
      <c r="E2130" s="701"/>
      <c r="H2130" s="701"/>
    </row>
    <row r="2131" spans="3:8" ht="12.75">
      <c r="C2131" s="701"/>
      <c r="D2131" s="701"/>
      <c r="E2131" s="701"/>
      <c r="H2131" s="701"/>
    </row>
    <row r="2132" spans="3:8" ht="12.75">
      <c r="C2132" s="701"/>
      <c r="D2132" s="701"/>
      <c r="E2132" s="701"/>
      <c r="H2132" s="701"/>
    </row>
    <row r="2133" spans="3:8" ht="12.75">
      <c r="C2133" s="701"/>
      <c r="D2133" s="701"/>
      <c r="E2133" s="701"/>
      <c r="H2133" s="701"/>
    </row>
    <row r="2134" spans="3:8" ht="12.75">
      <c r="C2134" s="701"/>
      <c r="D2134" s="701"/>
      <c r="E2134" s="701"/>
      <c r="H2134" s="701"/>
    </row>
    <row r="2135" spans="3:8" ht="12.75">
      <c r="C2135" s="701"/>
      <c r="D2135" s="701"/>
      <c r="E2135" s="701"/>
      <c r="H2135" s="701"/>
    </row>
    <row r="2136" spans="3:8" ht="12.75">
      <c r="C2136" s="701"/>
      <c r="D2136" s="701"/>
      <c r="E2136" s="701"/>
      <c r="H2136" s="701"/>
    </row>
    <row r="2137" spans="3:8" ht="12.75">
      <c r="C2137" s="701"/>
      <c r="D2137" s="701"/>
      <c r="E2137" s="701"/>
      <c r="H2137" s="701"/>
    </row>
    <row r="2138" spans="3:8" ht="12.75">
      <c r="C2138" s="701"/>
      <c r="D2138" s="701"/>
      <c r="E2138" s="701"/>
      <c r="H2138" s="701"/>
    </row>
    <row r="2139" spans="3:8" ht="12.75">
      <c r="C2139" s="701"/>
      <c r="D2139" s="701"/>
      <c r="E2139" s="701"/>
      <c r="H2139" s="701"/>
    </row>
    <row r="2140" spans="3:8" ht="12.75">
      <c r="C2140" s="701"/>
      <c r="D2140" s="701"/>
      <c r="E2140" s="701"/>
      <c r="H2140" s="701"/>
    </row>
    <row r="2141" spans="3:8" ht="12.75">
      <c r="C2141" s="701"/>
      <c r="D2141" s="701"/>
      <c r="E2141" s="701"/>
      <c r="H2141" s="701"/>
    </row>
    <row r="2142" spans="3:8" ht="12.75">
      <c r="C2142" s="701"/>
      <c r="D2142" s="701"/>
      <c r="E2142" s="701"/>
      <c r="H2142" s="701"/>
    </row>
    <row r="2143" spans="3:8" ht="12.75">
      <c r="C2143" s="701"/>
      <c r="D2143" s="701"/>
      <c r="E2143" s="701"/>
      <c r="H2143" s="701"/>
    </row>
    <row r="2144" spans="3:8" ht="12.75">
      <c r="C2144" s="701"/>
      <c r="D2144" s="701"/>
      <c r="E2144" s="701"/>
      <c r="H2144" s="701"/>
    </row>
    <row r="2145" spans="3:8" ht="12.75">
      <c r="C2145" s="701"/>
      <c r="D2145" s="701"/>
      <c r="E2145" s="701"/>
      <c r="H2145" s="701"/>
    </row>
    <row r="2146" spans="3:8" ht="12.75">
      <c r="C2146" s="701"/>
      <c r="D2146" s="701"/>
      <c r="E2146" s="701"/>
      <c r="H2146" s="701"/>
    </row>
    <row r="2147" spans="3:8" ht="12.75">
      <c r="C2147" s="701"/>
      <c r="D2147" s="701"/>
      <c r="E2147" s="701"/>
      <c r="H2147" s="701"/>
    </row>
    <row r="2148" spans="3:8" ht="12.75">
      <c r="C2148" s="701"/>
      <c r="D2148" s="701"/>
      <c r="E2148" s="701"/>
      <c r="H2148" s="701"/>
    </row>
    <row r="2149" spans="3:8" ht="12.75">
      <c r="C2149" s="701"/>
      <c r="D2149" s="701"/>
      <c r="E2149" s="701"/>
      <c r="H2149" s="701"/>
    </row>
    <row r="2150" spans="3:8" ht="12.75">
      <c r="C2150" s="701"/>
      <c r="D2150" s="701"/>
      <c r="E2150" s="701"/>
      <c r="H2150" s="701"/>
    </row>
    <row r="2151" spans="3:8" ht="12.75">
      <c r="C2151" s="701"/>
      <c r="D2151" s="701"/>
      <c r="E2151" s="701"/>
      <c r="H2151" s="701"/>
    </row>
    <row r="2152" spans="3:8" ht="12.75">
      <c r="C2152" s="701"/>
      <c r="D2152" s="701"/>
      <c r="E2152" s="701"/>
      <c r="H2152" s="701"/>
    </row>
    <row r="2153" spans="3:8" ht="12.75">
      <c r="C2153" s="701"/>
      <c r="D2153" s="701"/>
      <c r="E2153" s="701"/>
      <c r="H2153" s="701"/>
    </row>
    <row r="2154" spans="3:8" ht="12.75">
      <c r="C2154" s="701"/>
      <c r="D2154" s="701"/>
      <c r="E2154" s="701"/>
      <c r="H2154" s="701"/>
    </row>
    <row r="2155" spans="3:8" ht="12.75">
      <c r="C2155" s="701"/>
      <c r="D2155" s="701"/>
      <c r="E2155" s="701"/>
      <c r="H2155" s="701"/>
    </row>
    <row r="2156" spans="3:8" ht="12.75">
      <c r="C2156" s="701"/>
      <c r="D2156" s="701"/>
      <c r="E2156" s="701"/>
      <c r="H2156" s="701"/>
    </row>
    <row r="2157" spans="3:8" ht="12.75">
      <c r="C2157" s="701"/>
      <c r="D2157" s="701"/>
      <c r="E2157" s="701"/>
      <c r="H2157" s="701"/>
    </row>
    <row r="2158" spans="3:8" ht="12.75">
      <c r="C2158" s="701"/>
      <c r="D2158" s="701"/>
      <c r="E2158" s="701"/>
      <c r="H2158" s="701"/>
    </row>
    <row r="2159" spans="3:8" ht="12.75">
      <c r="C2159" s="701"/>
      <c r="D2159" s="701"/>
      <c r="E2159" s="701"/>
      <c r="H2159" s="701"/>
    </row>
    <row r="2160" spans="3:8" ht="12.75">
      <c r="C2160" s="701"/>
      <c r="D2160" s="701"/>
      <c r="E2160" s="701"/>
      <c r="H2160" s="701"/>
    </row>
    <row r="2161" spans="3:8" ht="12.75">
      <c r="C2161" s="701"/>
      <c r="D2161" s="701"/>
      <c r="E2161" s="701"/>
      <c r="H2161" s="701"/>
    </row>
    <row r="2162" spans="3:8" ht="12.75">
      <c r="C2162" s="701"/>
      <c r="D2162" s="701"/>
      <c r="E2162" s="701"/>
      <c r="H2162" s="701"/>
    </row>
    <row r="2163" spans="3:8" ht="12.75">
      <c r="C2163" s="701"/>
      <c r="D2163" s="701"/>
      <c r="E2163" s="701"/>
      <c r="H2163" s="701"/>
    </row>
    <row r="2164" spans="3:8" ht="12.75">
      <c r="C2164" s="701"/>
      <c r="D2164" s="701"/>
      <c r="E2164" s="701"/>
      <c r="H2164" s="701"/>
    </row>
    <row r="2165" spans="3:8" ht="12.75">
      <c r="C2165" s="701"/>
      <c r="D2165" s="701"/>
      <c r="E2165" s="701"/>
      <c r="H2165" s="701"/>
    </row>
    <row r="2166" spans="3:8" ht="12.75">
      <c r="C2166" s="701"/>
      <c r="D2166" s="701"/>
      <c r="E2166" s="701"/>
      <c r="H2166" s="701"/>
    </row>
    <row r="2167" spans="3:8" ht="12.75">
      <c r="C2167" s="701"/>
      <c r="D2167" s="701"/>
      <c r="E2167" s="701"/>
      <c r="H2167" s="701"/>
    </row>
    <row r="2168" spans="3:8" ht="12.75">
      <c r="C2168" s="701"/>
      <c r="D2168" s="701"/>
      <c r="E2168" s="701"/>
      <c r="H2168" s="701"/>
    </row>
    <row r="2169" spans="3:8" ht="12.75">
      <c r="C2169" s="701"/>
      <c r="D2169" s="701"/>
      <c r="E2169" s="701"/>
      <c r="H2169" s="701"/>
    </row>
    <row r="2170" spans="3:8" ht="12.75">
      <c r="C2170" s="701"/>
      <c r="D2170" s="701"/>
      <c r="E2170" s="701"/>
      <c r="H2170" s="701"/>
    </row>
    <row r="2171" spans="3:8" ht="12.75">
      <c r="C2171" s="701"/>
      <c r="D2171" s="701"/>
      <c r="E2171" s="701"/>
      <c r="H2171" s="701"/>
    </row>
    <row r="2172" spans="3:8" ht="12.75">
      <c r="C2172" s="701"/>
      <c r="D2172" s="701"/>
      <c r="E2172" s="701"/>
      <c r="H2172" s="701"/>
    </row>
    <row r="2173" spans="3:8" ht="12.75">
      <c r="C2173" s="701"/>
      <c r="D2173" s="701"/>
      <c r="E2173" s="701"/>
      <c r="H2173" s="701"/>
    </row>
    <row r="2174" spans="3:8" ht="12.75">
      <c r="C2174" s="701"/>
      <c r="D2174" s="701"/>
      <c r="E2174" s="701"/>
      <c r="H2174" s="701"/>
    </row>
    <row r="2175" spans="3:8" ht="12.75">
      <c r="C2175" s="701"/>
      <c r="D2175" s="701"/>
      <c r="E2175" s="701"/>
      <c r="H2175" s="701"/>
    </row>
    <row r="2176" spans="3:8" ht="12.75">
      <c r="C2176" s="701"/>
      <c r="D2176" s="701"/>
      <c r="E2176" s="701"/>
      <c r="H2176" s="701"/>
    </row>
    <row r="2177" spans="3:8" ht="12.75">
      <c r="C2177" s="701"/>
      <c r="D2177" s="701"/>
      <c r="E2177" s="701"/>
      <c r="H2177" s="701"/>
    </row>
    <row r="2178" spans="3:8" ht="12.75">
      <c r="C2178" s="701"/>
      <c r="D2178" s="701"/>
      <c r="E2178" s="701"/>
      <c r="H2178" s="701"/>
    </row>
    <row r="2179" spans="3:8" ht="12.75">
      <c r="C2179" s="701"/>
      <c r="D2179" s="701"/>
      <c r="E2179" s="701"/>
      <c r="H2179" s="701"/>
    </row>
    <row r="2180" spans="3:8" ht="12.75">
      <c r="C2180" s="701"/>
      <c r="D2180" s="701"/>
      <c r="E2180" s="701"/>
      <c r="H2180" s="701"/>
    </row>
    <row r="2181" spans="3:8" ht="12.75">
      <c r="C2181" s="701"/>
      <c r="D2181" s="701"/>
      <c r="E2181" s="701"/>
      <c r="H2181" s="701"/>
    </row>
    <row r="2182" spans="3:8" ht="12.75">
      <c r="C2182" s="701"/>
      <c r="D2182" s="701"/>
      <c r="E2182" s="701"/>
      <c r="H2182" s="701"/>
    </row>
    <row r="2183" spans="3:8" ht="12.75">
      <c r="C2183" s="701"/>
      <c r="D2183" s="701"/>
      <c r="E2183" s="701"/>
      <c r="H2183" s="701"/>
    </row>
    <row r="2184" spans="3:8" ht="12.75">
      <c r="C2184" s="701"/>
      <c r="D2184" s="701"/>
      <c r="E2184" s="701"/>
      <c r="H2184" s="701"/>
    </row>
    <row r="2185" spans="3:8" ht="12.75">
      <c r="C2185" s="701"/>
      <c r="D2185" s="701"/>
      <c r="E2185" s="701"/>
      <c r="H2185" s="701"/>
    </row>
    <row r="2186" spans="3:8" ht="12.75">
      <c r="C2186" s="701"/>
      <c r="D2186" s="701"/>
      <c r="E2186" s="701"/>
      <c r="H2186" s="701"/>
    </row>
    <row r="2187" spans="3:8" ht="12.75">
      <c r="C2187" s="701"/>
      <c r="D2187" s="701"/>
      <c r="E2187" s="701"/>
      <c r="H2187" s="701"/>
    </row>
    <row r="2188" spans="3:8" ht="12.75">
      <c r="C2188" s="701"/>
      <c r="D2188" s="701"/>
      <c r="E2188" s="701"/>
      <c r="H2188" s="701"/>
    </row>
    <row r="2189" spans="3:8" ht="12.75">
      <c r="C2189" s="701"/>
      <c r="D2189" s="701"/>
      <c r="E2189" s="701"/>
      <c r="H2189" s="701"/>
    </row>
    <row r="2190" spans="3:8" ht="12.75">
      <c r="C2190" s="701"/>
      <c r="D2190" s="701"/>
      <c r="E2190" s="701"/>
      <c r="H2190" s="701"/>
    </row>
    <row r="2191" spans="3:8" ht="12.75">
      <c r="C2191" s="701"/>
      <c r="D2191" s="701"/>
      <c r="E2191" s="701"/>
      <c r="H2191" s="701"/>
    </row>
    <row r="2192" spans="3:8" ht="12.75">
      <c r="C2192" s="701"/>
      <c r="D2192" s="701"/>
      <c r="E2192" s="701"/>
      <c r="H2192" s="701"/>
    </row>
    <row r="2193" spans="3:8" ht="12.75">
      <c r="C2193" s="701"/>
      <c r="D2193" s="701"/>
      <c r="E2193" s="701"/>
      <c r="H2193" s="701"/>
    </row>
    <row r="2194" spans="3:8" ht="12.75">
      <c r="C2194" s="701"/>
      <c r="D2194" s="701"/>
      <c r="E2194" s="701"/>
      <c r="H2194" s="701"/>
    </row>
    <row r="2195" spans="3:8" ht="12.75">
      <c r="C2195" s="701"/>
      <c r="D2195" s="701"/>
      <c r="E2195" s="701"/>
      <c r="H2195" s="701"/>
    </row>
    <row r="2196" spans="3:8" ht="12.75">
      <c r="C2196" s="701"/>
      <c r="D2196" s="701"/>
      <c r="E2196" s="701"/>
      <c r="H2196" s="701"/>
    </row>
    <row r="2197" spans="3:8" ht="12.75">
      <c r="C2197" s="701"/>
      <c r="D2197" s="701"/>
      <c r="E2197" s="701"/>
      <c r="H2197" s="701"/>
    </row>
    <row r="2198" spans="3:8" ht="12.75">
      <c r="C2198" s="701"/>
      <c r="D2198" s="701"/>
      <c r="E2198" s="701"/>
      <c r="H2198" s="701"/>
    </row>
    <row r="2199" spans="3:8" ht="12.75">
      <c r="C2199" s="701"/>
      <c r="D2199" s="701"/>
      <c r="E2199" s="701"/>
      <c r="H2199" s="701"/>
    </row>
    <row r="2200" spans="3:8" ht="12.75">
      <c r="C2200" s="701"/>
      <c r="D2200" s="701"/>
      <c r="E2200" s="701"/>
      <c r="H2200" s="701"/>
    </row>
    <row r="2201" spans="3:8" ht="12.75">
      <c r="C2201" s="701"/>
      <c r="D2201" s="701"/>
      <c r="E2201" s="701"/>
      <c r="H2201" s="701"/>
    </row>
    <row r="2202" spans="3:8" ht="12.75">
      <c r="C2202" s="701"/>
      <c r="D2202" s="701"/>
      <c r="E2202" s="701"/>
      <c r="H2202" s="701"/>
    </row>
    <row r="2203" spans="3:8" ht="12.75">
      <c r="C2203" s="701"/>
      <c r="D2203" s="701"/>
      <c r="E2203" s="701"/>
      <c r="H2203" s="701"/>
    </row>
    <row r="2204" spans="3:8" ht="12.75">
      <c r="C2204" s="701"/>
      <c r="D2204" s="701"/>
      <c r="E2204" s="701"/>
      <c r="H2204" s="701"/>
    </row>
    <row r="2205" spans="3:8" ht="12.75">
      <c r="C2205" s="701"/>
      <c r="D2205" s="701"/>
      <c r="E2205" s="701"/>
      <c r="H2205" s="701"/>
    </row>
    <row r="2206" spans="3:8" ht="12.75">
      <c r="C2206" s="701"/>
      <c r="D2206" s="701"/>
      <c r="E2206" s="701"/>
      <c r="H2206" s="701"/>
    </row>
    <row r="2207" spans="3:8" ht="12.75">
      <c r="C2207" s="701"/>
      <c r="D2207" s="701"/>
      <c r="E2207" s="701"/>
      <c r="H2207" s="701"/>
    </row>
    <row r="2208" spans="3:8" ht="12.75">
      <c r="C2208" s="701"/>
      <c r="D2208" s="701"/>
      <c r="E2208" s="701"/>
      <c r="H2208" s="701"/>
    </row>
    <row r="2209" spans="3:8" ht="12.75">
      <c r="C2209" s="701"/>
      <c r="D2209" s="701"/>
      <c r="E2209" s="701"/>
      <c r="H2209" s="701"/>
    </row>
    <row r="2210" spans="3:8" ht="12.75">
      <c r="C2210" s="701"/>
      <c r="D2210" s="701"/>
      <c r="E2210" s="701"/>
      <c r="H2210" s="701"/>
    </row>
    <row r="2211" spans="3:8" ht="12.75">
      <c r="C2211" s="701"/>
      <c r="D2211" s="701"/>
      <c r="E2211" s="701"/>
      <c r="H2211" s="701"/>
    </row>
    <row r="2212" spans="3:8" ht="12.75">
      <c r="C2212" s="701"/>
      <c r="D2212" s="701"/>
      <c r="E2212" s="701"/>
      <c r="H2212" s="701"/>
    </row>
    <row r="2213" spans="3:8" ht="12.75">
      <c r="C2213" s="701"/>
      <c r="D2213" s="701"/>
      <c r="E2213" s="701"/>
      <c r="H2213" s="701"/>
    </row>
    <row r="2214" spans="3:8" ht="12.75">
      <c r="C2214" s="701"/>
      <c r="D2214" s="701"/>
      <c r="E2214" s="701"/>
      <c r="H2214" s="701"/>
    </row>
    <row r="2215" spans="3:8" ht="12.75">
      <c r="C2215" s="701"/>
      <c r="D2215" s="701"/>
      <c r="E2215" s="701"/>
      <c r="H2215" s="701"/>
    </row>
    <row r="2216" spans="3:8" ht="12.75">
      <c r="C2216" s="701"/>
      <c r="D2216" s="701"/>
      <c r="E2216" s="701"/>
      <c r="H2216" s="701"/>
    </row>
    <row r="2217" spans="3:8" ht="12.75">
      <c r="C2217" s="701"/>
      <c r="D2217" s="701"/>
      <c r="E2217" s="701"/>
      <c r="H2217" s="701"/>
    </row>
    <row r="2218" spans="3:8" ht="12.75">
      <c r="C2218" s="701"/>
      <c r="D2218" s="701"/>
      <c r="E2218" s="701"/>
      <c r="H2218" s="701"/>
    </row>
    <row r="2219" spans="3:8" ht="12.75">
      <c r="C2219" s="701"/>
      <c r="D2219" s="701"/>
      <c r="E2219" s="701"/>
      <c r="H2219" s="701"/>
    </row>
    <row r="2220" spans="3:8" ht="12.75">
      <c r="C2220" s="701"/>
      <c r="D2220" s="701"/>
      <c r="E2220" s="701"/>
      <c r="H2220" s="701"/>
    </row>
    <row r="2221" spans="3:8" ht="12.75">
      <c r="C2221" s="701"/>
      <c r="D2221" s="701"/>
      <c r="E2221" s="701"/>
      <c r="H2221" s="701"/>
    </row>
    <row r="2222" spans="3:8" ht="12.75">
      <c r="C2222" s="701"/>
      <c r="D2222" s="701"/>
      <c r="E2222" s="701"/>
      <c r="H2222" s="701"/>
    </row>
    <row r="2223" spans="3:8" ht="12.75">
      <c r="C2223" s="701"/>
      <c r="D2223" s="701"/>
      <c r="E2223" s="701"/>
      <c r="H2223" s="701"/>
    </row>
    <row r="2224" spans="3:8" ht="12.75">
      <c r="C2224" s="701"/>
      <c r="D2224" s="701"/>
      <c r="E2224" s="701"/>
      <c r="H2224" s="701"/>
    </row>
    <row r="2225" spans="3:8" ht="12.75">
      <c r="C2225" s="701"/>
      <c r="D2225" s="701"/>
      <c r="E2225" s="701"/>
      <c r="H2225" s="701"/>
    </row>
    <row r="2226" spans="3:8" ht="12.75">
      <c r="C2226" s="701"/>
      <c r="D2226" s="701"/>
      <c r="E2226" s="701"/>
      <c r="H2226" s="701"/>
    </row>
    <row r="2227" spans="3:8" ht="12.75">
      <c r="C2227" s="701"/>
      <c r="D2227" s="701"/>
      <c r="E2227" s="701"/>
      <c r="H2227" s="701"/>
    </row>
    <row r="2228" spans="3:8" ht="12.75">
      <c r="C2228" s="701"/>
      <c r="D2228" s="701"/>
      <c r="E2228" s="701"/>
      <c r="H2228" s="701"/>
    </row>
    <row r="2229" spans="3:8" ht="12.75">
      <c r="C2229" s="701"/>
      <c r="D2229" s="701"/>
      <c r="E2229" s="701"/>
      <c r="H2229" s="701"/>
    </row>
    <row r="2230" spans="3:8" ht="12.75">
      <c r="C2230" s="701"/>
      <c r="D2230" s="701"/>
      <c r="E2230" s="701"/>
      <c r="H2230" s="701"/>
    </row>
    <row r="2231" spans="3:8" ht="12.75">
      <c r="C2231" s="701"/>
      <c r="D2231" s="701"/>
      <c r="E2231" s="701"/>
      <c r="H2231" s="701"/>
    </row>
    <row r="2232" spans="3:8" ht="12.75">
      <c r="C2232" s="701"/>
      <c r="D2232" s="701"/>
      <c r="E2232" s="701"/>
      <c r="H2232" s="701"/>
    </row>
    <row r="2233" spans="3:8" ht="12.75">
      <c r="C2233" s="701"/>
      <c r="D2233" s="701"/>
      <c r="E2233" s="701"/>
      <c r="H2233" s="701"/>
    </row>
    <row r="2234" spans="3:8" ht="12.75">
      <c r="C2234" s="701"/>
      <c r="D2234" s="701"/>
      <c r="E2234" s="701"/>
      <c r="H2234" s="701"/>
    </row>
    <row r="2235" spans="3:8" ht="12.75">
      <c r="C2235" s="701"/>
      <c r="D2235" s="701"/>
      <c r="E2235" s="701"/>
      <c r="H2235" s="701"/>
    </row>
    <row r="2236" spans="3:8" ht="12.75">
      <c r="C2236" s="701"/>
      <c r="D2236" s="701"/>
      <c r="E2236" s="701"/>
      <c r="H2236" s="701"/>
    </row>
    <row r="2237" spans="3:8" ht="12.75">
      <c r="C2237" s="701"/>
      <c r="D2237" s="701"/>
      <c r="E2237" s="701"/>
      <c r="H2237" s="701"/>
    </row>
    <row r="2238" spans="3:8" ht="12.75">
      <c r="C2238" s="701"/>
      <c r="D2238" s="701"/>
      <c r="E2238" s="701"/>
      <c r="H2238" s="701"/>
    </row>
    <row r="2239" spans="3:8" ht="12.75">
      <c r="C2239" s="701"/>
      <c r="D2239" s="701"/>
      <c r="E2239" s="701"/>
      <c r="H2239" s="701"/>
    </row>
    <row r="2240" spans="3:8" ht="12.75">
      <c r="C2240" s="701"/>
      <c r="D2240" s="701"/>
      <c r="E2240" s="701"/>
      <c r="H2240" s="701"/>
    </row>
    <row r="2241" spans="3:8" ht="12.75">
      <c r="C2241" s="701"/>
      <c r="D2241" s="701"/>
      <c r="E2241" s="701"/>
      <c r="H2241" s="701"/>
    </row>
    <row r="2242" spans="3:8" ht="12.75">
      <c r="C2242" s="701"/>
      <c r="D2242" s="701"/>
      <c r="E2242" s="701"/>
      <c r="H2242" s="701"/>
    </row>
    <row r="2243" spans="3:8" ht="12.75">
      <c r="C2243" s="701"/>
      <c r="D2243" s="701"/>
      <c r="E2243" s="701"/>
      <c r="H2243" s="701"/>
    </row>
    <row r="2244" spans="3:8" ht="12.75">
      <c r="C2244" s="701"/>
      <c r="D2244" s="701"/>
      <c r="E2244" s="701"/>
      <c r="H2244" s="701"/>
    </row>
    <row r="2245" spans="3:8" ht="12.75">
      <c r="C2245" s="701"/>
      <c r="D2245" s="701"/>
      <c r="E2245" s="701"/>
      <c r="H2245" s="701"/>
    </row>
    <row r="2246" spans="3:8" ht="12.75">
      <c r="C2246" s="701"/>
      <c r="D2246" s="701"/>
      <c r="E2246" s="701"/>
      <c r="H2246" s="701"/>
    </row>
    <row r="2247" spans="3:8" ht="12.75">
      <c r="C2247" s="701"/>
      <c r="D2247" s="701"/>
      <c r="E2247" s="701"/>
      <c r="H2247" s="701"/>
    </row>
    <row r="2248" spans="3:8" ht="12.75">
      <c r="C2248" s="701"/>
      <c r="D2248" s="701"/>
      <c r="E2248" s="701"/>
      <c r="H2248" s="701"/>
    </row>
    <row r="2249" spans="3:8" ht="12.75">
      <c r="C2249" s="701"/>
      <c r="D2249" s="701"/>
      <c r="E2249" s="701"/>
      <c r="H2249" s="701"/>
    </row>
    <row r="2250" spans="3:8" ht="12.75">
      <c r="C2250" s="701"/>
      <c r="D2250" s="701"/>
      <c r="E2250" s="701"/>
      <c r="H2250" s="701"/>
    </row>
    <row r="2251" spans="3:8" ht="12.75">
      <c r="C2251" s="701"/>
      <c r="D2251" s="701"/>
      <c r="E2251" s="701"/>
      <c r="H2251" s="701"/>
    </row>
    <row r="2252" spans="3:8" ht="12.75">
      <c r="C2252" s="701"/>
      <c r="D2252" s="701"/>
      <c r="E2252" s="701"/>
      <c r="H2252" s="701"/>
    </row>
    <row r="2253" spans="3:8" ht="12.75">
      <c r="C2253" s="701"/>
      <c r="D2253" s="701"/>
      <c r="E2253" s="701"/>
      <c r="H2253" s="701"/>
    </row>
    <row r="2254" spans="3:8" ht="12.75">
      <c r="C2254" s="701"/>
      <c r="D2254" s="701"/>
      <c r="E2254" s="701"/>
      <c r="H2254" s="701"/>
    </row>
    <row r="2255" spans="3:8" ht="12.75">
      <c r="C2255" s="701"/>
      <c r="D2255" s="701"/>
      <c r="E2255" s="701"/>
      <c r="H2255" s="701"/>
    </row>
    <row r="2256" spans="3:8" ht="12.75">
      <c r="C2256" s="701"/>
      <c r="D2256" s="701"/>
      <c r="E2256" s="701"/>
      <c r="H2256" s="701"/>
    </row>
    <row r="2257" spans="3:8" ht="12.75">
      <c r="C2257" s="701"/>
      <c r="D2257" s="701"/>
      <c r="E2257" s="701"/>
      <c r="H2257" s="701"/>
    </row>
    <row r="2258" spans="3:8" ht="12.75">
      <c r="C2258" s="701"/>
      <c r="D2258" s="701"/>
      <c r="E2258" s="701"/>
      <c r="H2258" s="701"/>
    </row>
    <row r="2259" spans="3:8" ht="12.75">
      <c r="C2259" s="701"/>
      <c r="D2259" s="701"/>
      <c r="E2259" s="701"/>
      <c r="H2259" s="701"/>
    </row>
    <row r="2260" spans="3:8" ht="12.75">
      <c r="C2260" s="701"/>
      <c r="D2260" s="701"/>
      <c r="E2260" s="701"/>
      <c r="H2260" s="701"/>
    </row>
    <row r="2261" spans="3:8" ht="12.75">
      <c r="C2261" s="701"/>
      <c r="D2261" s="701"/>
      <c r="E2261" s="701"/>
      <c r="H2261" s="701"/>
    </row>
    <row r="2262" spans="3:8" ht="12.75">
      <c r="C2262" s="701"/>
      <c r="D2262" s="701"/>
      <c r="E2262" s="701"/>
      <c r="H2262" s="701"/>
    </row>
    <row r="2263" spans="3:8" ht="12.75">
      <c r="C2263" s="701"/>
      <c r="D2263" s="701"/>
      <c r="E2263" s="701"/>
      <c r="H2263" s="701"/>
    </row>
    <row r="2264" spans="3:8" ht="12.75">
      <c r="C2264" s="701"/>
      <c r="D2264" s="701"/>
      <c r="E2264" s="701"/>
      <c r="H2264" s="701"/>
    </row>
    <row r="2265" spans="3:8" ht="12.75">
      <c r="C2265" s="701"/>
      <c r="D2265" s="701"/>
      <c r="E2265" s="701"/>
      <c r="H2265" s="701"/>
    </row>
    <row r="2266" spans="3:8" ht="12.75">
      <c r="C2266" s="701"/>
      <c r="D2266" s="701"/>
      <c r="E2266" s="701"/>
      <c r="H2266" s="701"/>
    </row>
    <row r="2267" spans="3:8" ht="12.75">
      <c r="C2267" s="701"/>
      <c r="D2267" s="701"/>
      <c r="E2267" s="701"/>
      <c r="H2267" s="701"/>
    </row>
    <row r="2268" spans="3:8" ht="12.75">
      <c r="C2268" s="701"/>
      <c r="D2268" s="701"/>
      <c r="E2268" s="701"/>
      <c r="H2268" s="701"/>
    </row>
    <row r="2269" spans="3:8" ht="12.75">
      <c r="C2269" s="701"/>
      <c r="D2269" s="701"/>
      <c r="E2269" s="701"/>
      <c r="H2269" s="701"/>
    </row>
    <row r="2270" spans="3:8" ht="12.75">
      <c r="C2270" s="701"/>
      <c r="D2270" s="701"/>
      <c r="E2270" s="701"/>
      <c r="H2270" s="701"/>
    </row>
    <row r="2271" spans="3:8" ht="12.75">
      <c r="C2271" s="701"/>
      <c r="D2271" s="701"/>
      <c r="E2271" s="701"/>
      <c r="H2271" s="701"/>
    </row>
    <row r="2272" spans="3:8" ht="12.75">
      <c r="C2272" s="701"/>
      <c r="D2272" s="701"/>
      <c r="E2272" s="701"/>
      <c r="H2272" s="701"/>
    </row>
    <row r="2273" spans="3:8" ht="12.75">
      <c r="C2273" s="701"/>
      <c r="D2273" s="701"/>
      <c r="E2273" s="701"/>
      <c r="H2273" s="701"/>
    </row>
    <row r="2274" spans="3:8" ht="12.75">
      <c r="C2274" s="701"/>
      <c r="D2274" s="701"/>
      <c r="E2274" s="701"/>
      <c r="H2274" s="701"/>
    </row>
    <row r="2275" spans="3:8" ht="12.75">
      <c r="C2275" s="701"/>
      <c r="D2275" s="701"/>
      <c r="E2275" s="701"/>
      <c r="H2275" s="701"/>
    </row>
    <row r="2276" spans="3:8" ht="12.75">
      <c r="C2276" s="701"/>
      <c r="D2276" s="701"/>
      <c r="E2276" s="701"/>
      <c r="H2276" s="701"/>
    </row>
    <row r="2277" spans="3:8" ht="12.75">
      <c r="C2277" s="701"/>
      <c r="D2277" s="701"/>
      <c r="E2277" s="701"/>
      <c r="H2277" s="701"/>
    </row>
    <row r="2278" spans="3:8" ht="12.75">
      <c r="C2278" s="701"/>
      <c r="D2278" s="701"/>
      <c r="E2278" s="701"/>
      <c r="H2278" s="701"/>
    </row>
    <row r="2279" spans="3:8" ht="12.75">
      <c r="C2279" s="701"/>
      <c r="D2279" s="701"/>
      <c r="E2279" s="701"/>
      <c r="H2279" s="701"/>
    </row>
    <row r="2280" spans="3:8" ht="12.75">
      <c r="C2280" s="701"/>
      <c r="D2280" s="701"/>
      <c r="E2280" s="701"/>
      <c r="H2280" s="701"/>
    </row>
    <row r="2281" spans="3:8" ht="12.75">
      <c r="C2281" s="701"/>
      <c r="D2281" s="701"/>
      <c r="E2281" s="701"/>
      <c r="H2281" s="701"/>
    </row>
    <row r="2282" spans="3:8" ht="12.75">
      <c r="C2282" s="701"/>
      <c r="D2282" s="701"/>
      <c r="E2282" s="701"/>
      <c r="H2282" s="701"/>
    </row>
    <row r="2283" spans="3:8" ht="12.75">
      <c r="C2283" s="701"/>
      <c r="D2283" s="701"/>
      <c r="E2283" s="701"/>
      <c r="H2283" s="701"/>
    </row>
    <row r="2284" spans="3:8" ht="12.75">
      <c r="C2284" s="701"/>
      <c r="D2284" s="701"/>
      <c r="E2284" s="701"/>
      <c r="H2284" s="701"/>
    </row>
    <row r="2285" spans="3:8" ht="12.75">
      <c r="C2285" s="701"/>
      <c r="D2285" s="701"/>
      <c r="E2285" s="701"/>
      <c r="H2285" s="701"/>
    </row>
    <row r="2286" spans="3:8" ht="12.75">
      <c r="C2286" s="701"/>
      <c r="D2286" s="701"/>
      <c r="E2286" s="701"/>
      <c r="H2286" s="701"/>
    </row>
    <row r="2287" spans="3:8" ht="12.75">
      <c r="C2287" s="701"/>
      <c r="D2287" s="701"/>
      <c r="E2287" s="701"/>
      <c r="H2287" s="701"/>
    </row>
    <row r="2288" spans="3:8" ht="12.75">
      <c r="C2288" s="701"/>
      <c r="D2288" s="701"/>
      <c r="E2288" s="701"/>
      <c r="H2288" s="701"/>
    </row>
    <row r="2289" spans="3:8" ht="12.75">
      <c r="C2289" s="701"/>
      <c r="D2289" s="701"/>
      <c r="E2289" s="701"/>
      <c r="H2289" s="701"/>
    </row>
    <row r="2290" spans="3:8" ht="12.75">
      <c r="C2290" s="701"/>
      <c r="D2290" s="701"/>
      <c r="E2290" s="701"/>
      <c r="H2290" s="701"/>
    </row>
    <row r="2291" spans="3:8" ht="12.75">
      <c r="C2291" s="701"/>
      <c r="D2291" s="701"/>
      <c r="E2291" s="701"/>
      <c r="H2291" s="701"/>
    </row>
    <row r="2292" spans="3:8" ht="12.75">
      <c r="C2292" s="701"/>
      <c r="D2292" s="701"/>
      <c r="E2292" s="701"/>
      <c r="H2292" s="701"/>
    </row>
    <row r="2293" spans="3:8" ht="12.75">
      <c r="C2293" s="701"/>
      <c r="D2293" s="701"/>
      <c r="E2293" s="701"/>
      <c r="H2293" s="701"/>
    </row>
    <row r="2294" spans="3:8" ht="12.75">
      <c r="C2294" s="701"/>
      <c r="D2294" s="701"/>
      <c r="E2294" s="701"/>
      <c r="H2294" s="701"/>
    </row>
    <row r="2295" spans="3:8" ht="12.75">
      <c r="C2295" s="701"/>
      <c r="D2295" s="701"/>
      <c r="E2295" s="701"/>
      <c r="H2295" s="701"/>
    </row>
    <row r="2296" spans="3:8" ht="12.75">
      <c r="C2296" s="701"/>
      <c r="D2296" s="701"/>
      <c r="E2296" s="701"/>
      <c r="H2296" s="701"/>
    </row>
    <row r="2297" spans="3:8" ht="12.75">
      <c r="C2297" s="701"/>
      <c r="D2297" s="701"/>
      <c r="E2297" s="701"/>
      <c r="H2297" s="701"/>
    </row>
    <row r="2298" spans="3:8" ht="12.75">
      <c r="C2298" s="701"/>
      <c r="D2298" s="701"/>
      <c r="E2298" s="701"/>
      <c r="H2298" s="701"/>
    </row>
    <row r="2299" spans="3:8" ht="12.75">
      <c r="C2299" s="701"/>
      <c r="D2299" s="701"/>
      <c r="E2299" s="701"/>
      <c r="H2299" s="701"/>
    </row>
    <row r="2300" spans="3:8" ht="12.75">
      <c r="C2300" s="701"/>
      <c r="D2300" s="701"/>
      <c r="E2300" s="701"/>
      <c r="H2300" s="701"/>
    </row>
    <row r="2301" spans="3:8" ht="12.75">
      <c r="C2301" s="701"/>
      <c r="D2301" s="701"/>
      <c r="E2301" s="701"/>
      <c r="H2301" s="701"/>
    </row>
    <row r="2302" spans="3:8" ht="12.75">
      <c r="C2302" s="701"/>
      <c r="D2302" s="701"/>
      <c r="E2302" s="701"/>
      <c r="H2302" s="701"/>
    </row>
    <row r="2303" spans="3:8" ht="12.75">
      <c r="C2303" s="701"/>
      <c r="D2303" s="701"/>
      <c r="E2303" s="701"/>
      <c r="H2303" s="701"/>
    </row>
    <row r="2304" spans="3:8" ht="12.75">
      <c r="C2304" s="701"/>
      <c r="D2304" s="701"/>
      <c r="E2304" s="701"/>
      <c r="H2304" s="701"/>
    </row>
    <row r="2305" spans="3:8" ht="12.75">
      <c r="C2305" s="701"/>
      <c r="D2305" s="701"/>
      <c r="E2305" s="701"/>
      <c r="H2305" s="701"/>
    </row>
    <row r="2306" spans="3:8" ht="12.75">
      <c r="C2306" s="701"/>
      <c r="D2306" s="701"/>
      <c r="E2306" s="701"/>
      <c r="H2306" s="701"/>
    </row>
    <row r="2307" spans="3:8" ht="12.75">
      <c r="C2307" s="701"/>
      <c r="D2307" s="701"/>
      <c r="E2307" s="701"/>
      <c r="H2307" s="701"/>
    </row>
    <row r="2308" spans="3:8" ht="12.75">
      <c r="C2308" s="701"/>
      <c r="D2308" s="701"/>
      <c r="E2308" s="701"/>
      <c r="H2308" s="701"/>
    </row>
    <row r="2309" spans="3:8" ht="12.75">
      <c r="C2309" s="701"/>
      <c r="D2309" s="701"/>
      <c r="E2309" s="701"/>
      <c r="H2309" s="701"/>
    </row>
    <row r="2310" spans="3:8" ht="12.75">
      <c r="C2310" s="701"/>
      <c r="D2310" s="701"/>
      <c r="E2310" s="701"/>
      <c r="H2310" s="701"/>
    </row>
    <row r="2311" spans="3:8" ht="12.75">
      <c r="C2311" s="701"/>
      <c r="D2311" s="701"/>
      <c r="E2311" s="701"/>
      <c r="H2311" s="701"/>
    </row>
    <row r="2312" spans="3:8" ht="12.75">
      <c r="C2312" s="701"/>
      <c r="D2312" s="701"/>
      <c r="E2312" s="701"/>
      <c r="H2312" s="701"/>
    </row>
    <row r="2313" spans="3:8" ht="12.75">
      <c r="C2313" s="701"/>
      <c r="D2313" s="701"/>
      <c r="E2313" s="701"/>
      <c r="H2313" s="701"/>
    </row>
    <row r="2314" spans="3:8" ht="12.75">
      <c r="C2314" s="701"/>
      <c r="D2314" s="701"/>
      <c r="E2314" s="701"/>
      <c r="H2314" s="701"/>
    </row>
    <row r="2315" spans="3:8" ht="12.75">
      <c r="C2315" s="701"/>
      <c r="D2315" s="701"/>
      <c r="E2315" s="701"/>
      <c r="H2315" s="701"/>
    </row>
    <row r="2316" spans="3:8" ht="12.75">
      <c r="C2316" s="701"/>
      <c r="D2316" s="701"/>
      <c r="E2316" s="701"/>
      <c r="H2316" s="701"/>
    </row>
    <row r="2317" spans="3:8" ht="12.75">
      <c r="C2317" s="701"/>
      <c r="D2317" s="701"/>
      <c r="E2317" s="701"/>
      <c r="H2317" s="701"/>
    </row>
    <row r="2318" spans="3:8" ht="12.75">
      <c r="C2318" s="701"/>
      <c r="D2318" s="701"/>
      <c r="E2318" s="701"/>
      <c r="H2318" s="701"/>
    </row>
    <row r="2319" spans="3:8" ht="12.75">
      <c r="C2319" s="701"/>
      <c r="D2319" s="701"/>
      <c r="E2319" s="701"/>
      <c r="H2319" s="701"/>
    </row>
    <row r="2320" spans="3:8" ht="12.75">
      <c r="C2320" s="701"/>
      <c r="D2320" s="701"/>
      <c r="E2320" s="701"/>
      <c r="H2320" s="701"/>
    </row>
    <row r="2321" spans="3:8" ht="12.75">
      <c r="C2321" s="701"/>
      <c r="D2321" s="701"/>
      <c r="E2321" s="701"/>
      <c r="H2321" s="701"/>
    </row>
    <row r="2322" spans="3:8" ht="12.75">
      <c r="C2322" s="701"/>
      <c r="D2322" s="701"/>
      <c r="E2322" s="701"/>
      <c r="H2322" s="701"/>
    </row>
    <row r="2323" spans="3:8" ht="12.75">
      <c r="C2323" s="701"/>
      <c r="D2323" s="701"/>
      <c r="E2323" s="701"/>
      <c r="H2323" s="701"/>
    </row>
    <row r="2324" spans="3:8" ht="12.75">
      <c r="C2324" s="701"/>
      <c r="D2324" s="701"/>
      <c r="E2324" s="701"/>
      <c r="H2324" s="701"/>
    </row>
    <row r="2325" spans="3:8" ht="12.75">
      <c r="C2325" s="701"/>
      <c r="D2325" s="701"/>
      <c r="E2325" s="701"/>
      <c r="H2325" s="701"/>
    </row>
    <row r="2326" spans="3:8" ht="12.75">
      <c r="C2326" s="701"/>
      <c r="D2326" s="701"/>
      <c r="E2326" s="701"/>
      <c r="H2326" s="701"/>
    </row>
    <row r="2327" spans="3:8" ht="12.75">
      <c r="C2327" s="701"/>
      <c r="D2327" s="701"/>
      <c r="E2327" s="701"/>
      <c r="H2327" s="701"/>
    </row>
    <row r="2328" spans="3:8" ht="12.75">
      <c r="C2328" s="701"/>
      <c r="D2328" s="701"/>
      <c r="E2328" s="701"/>
      <c r="H2328" s="701"/>
    </row>
    <row r="2329" spans="3:8" ht="12.75">
      <c r="C2329" s="701"/>
      <c r="D2329" s="701"/>
      <c r="E2329" s="701"/>
      <c r="H2329" s="701"/>
    </row>
    <row r="2330" spans="3:8" ht="12.75">
      <c r="C2330" s="701"/>
      <c r="D2330" s="701"/>
      <c r="E2330" s="701"/>
      <c r="H2330" s="701"/>
    </row>
    <row r="2331" spans="3:8" ht="12.75">
      <c r="C2331" s="701"/>
      <c r="D2331" s="701"/>
      <c r="E2331" s="701"/>
      <c r="H2331" s="701"/>
    </row>
    <row r="2332" spans="3:8" ht="12.75">
      <c r="C2332" s="701"/>
      <c r="D2332" s="701"/>
      <c r="E2332" s="701"/>
      <c r="H2332" s="701"/>
    </row>
    <row r="2333" spans="3:8" ht="12.75">
      <c r="C2333" s="701"/>
      <c r="D2333" s="701"/>
      <c r="E2333" s="701"/>
      <c r="H2333" s="701"/>
    </row>
    <row r="2334" spans="3:8" ht="12.75">
      <c r="C2334" s="701"/>
      <c r="D2334" s="701"/>
      <c r="E2334" s="701"/>
      <c r="H2334" s="701"/>
    </row>
    <row r="2335" spans="3:8" ht="12.75">
      <c r="C2335" s="701"/>
      <c r="D2335" s="701"/>
      <c r="E2335" s="701"/>
      <c r="H2335" s="701"/>
    </row>
    <row r="2336" spans="3:8" ht="12.75">
      <c r="C2336" s="701"/>
      <c r="D2336" s="701"/>
      <c r="E2336" s="701"/>
      <c r="H2336" s="701"/>
    </row>
    <row r="2337" spans="3:8" ht="12.75">
      <c r="C2337" s="701"/>
      <c r="D2337" s="701"/>
      <c r="E2337" s="701"/>
      <c r="H2337" s="701"/>
    </row>
    <row r="2338" spans="3:8" ht="12.75">
      <c r="C2338" s="701"/>
      <c r="D2338" s="701"/>
      <c r="E2338" s="701"/>
      <c r="H2338" s="701"/>
    </row>
    <row r="2339" spans="3:8" ht="12.75">
      <c r="C2339" s="701"/>
      <c r="D2339" s="701"/>
      <c r="E2339" s="701"/>
      <c r="H2339" s="701"/>
    </row>
    <row r="2340" spans="3:8" ht="12.75">
      <c r="C2340" s="701"/>
      <c r="D2340" s="701"/>
      <c r="E2340" s="701"/>
      <c r="H2340" s="701"/>
    </row>
    <row r="2341" spans="3:8" ht="12.75">
      <c r="C2341" s="701"/>
      <c r="D2341" s="701"/>
      <c r="E2341" s="701"/>
      <c r="H2341" s="701"/>
    </row>
    <row r="2342" spans="3:8" ht="12.75">
      <c r="C2342" s="701"/>
      <c r="D2342" s="701"/>
      <c r="E2342" s="701"/>
      <c r="H2342" s="701"/>
    </row>
    <row r="2343" spans="3:8" ht="12.75">
      <c r="C2343" s="701"/>
      <c r="D2343" s="701"/>
      <c r="E2343" s="701"/>
      <c r="H2343" s="701"/>
    </row>
    <row r="2344" spans="3:8" ht="12.75">
      <c r="C2344" s="701"/>
      <c r="D2344" s="701"/>
      <c r="E2344" s="701"/>
      <c r="H2344" s="701"/>
    </row>
    <row r="2345" spans="3:8" ht="12.75">
      <c r="C2345" s="701"/>
      <c r="D2345" s="701"/>
      <c r="E2345" s="701"/>
      <c r="H2345" s="701"/>
    </row>
    <row r="2346" spans="3:8" ht="12.75">
      <c r="C2346" s="701"/>
      <c r="D2346" s="701"/>
      <c r="E2346" s="701"/>
      <c r="H2346" s="701"/>
    </row>
    <row r="2347" spans="3:8" ht="12.75">
      <c r="C2347" s="701"/>
      <c r="D2347" s="701"/>
      <c r="E2347" s="701"/>
      <c r="H2347" s="701"/>
    </row>
    <row r="2348" spans="3:8" ht="12.75">
      <c r="C2348" s="701"/>
      <c r="D2348" s="701"/>
      <c r="E2348" s="701"/>
      <c r="H2348" s="701"/>
    </row>
    <row r="2349" spans="3:8" ht="12.75">
      <c r="C2349" s="701"/>
      <c r="D2349" s="701"/>
      <c r="E2349" s="701"/>
      <c r="H2349" s="701"/>
    </row>
    <row r="2350" spans="3:8" ht="12.75">
      <c r="C2350" s="701"/>
      <c r="D2350" s="701"/>
      <c r="E2350" s="701"/>
      <c r="H2350" s="701"/>
    </row>
    <row r="2351" spans="3:8" ht="12.75">
      <c r="C2351" s="701"/>
      <c r="D2351" s="701"/>
      <c r="E2351" s="701"/>
      <c r="H2351" s="701"/>
    </row>
    <row r="2352" spans="3:8" ht="12.75">
      <c r="C2352" s="701"/>
      <c r="D2352" s="701"/>
      <c r="E2352" s="701"/>
      <c r="H2352" s="701"/>
    </row>
    <row r="2353" spans="3:8" ht="12.75">
      <c r="C2353" s="701"/>
      <c r="D2353" s="701"/>
      <c r="E2353" s="701"/>
      <c r="H2353" s="701"/>
    </row>
    <row r="2354" spans="3:8" ht="12.75">
      <c r="C2354" s="701"/>
      <c r="D2354" s="701"/>
      <c r="E2354" s="701"/>
      <c r="H2354" s="701"/>
    </row>
    <row r="2355" spans="3:8" ht="12.75">
      <c r="C2355" s="701"/>
      <c r="D2355" s="701"/>
      <c r="E2355" s="701"/>
      <c r="H2355" s="701"/>
    </row>
    <row r="2356" spans="3:8" ht="12.75">
      <c r="C2356" s="701"/>
      <c r="D2356" s="701"/>
      <c r="E2356" s="701"/>
      <c r="H2356" s="701"/>
    </row>
    <row r="2357" spans="3:8" ht="12.75">
      <c r="C2357" s="701"/>
      <c r="D2357" s="701"/>
      <c r="E2357" s="701"/>
      <c r="H2357" s="701"/>
    </row>
    <row r="2358" spans="3:8" ht="12.75">
      <c r="C2358" s="701"/>
      <c r="D2358" s="701"/>
      <c r="E2358" s="701"/>
      <c r="H2358" s="701"/>
    </row>
    <row r="2359" spans="3:8" ht="12.75">
      <c r="C2359" s="701"/>
      <c r="D2359" s="701"/>
      <c r="E2359" s="701"/>
      <c r="H2359" s="701"/>
    </row>
    <row r="2360" spans="3:8" ht="12.75">
      <c r="C2360" s="701"/>
      <c r="D2360" s="701"/>
      <c r="E2360" s="701"/>
      <c r="H2360" s="701"/>
    </row>
    <row r="2361" spans="3:8" ht="12.75">
      <c r="C2361" s="701"/>
      <c r="D2361" s="701"/>
      <c r="E2361" s="701"/>
      <c r="H2361" s="701"/>
    </row>
    <row r="2362" spans="3:8" ht="12.75">
      <c r="C2362" s="701"/>
      <c r="D2362" s="701"/>
      <c r="E2362" s="701"/>
      <c r="H2362" s="701"/>
    </row>
    <row r="2363" spans="3:8" ht="12.75">
      <c r="C2363" s="701"/>
      <c r="D2363" s="701"/>
      <c r="E2363" s="701"/>
      <c r="H2363" s="701"/>
    </row>
    <row r="2364" spans="3:8" ht="12.75">
      <c r="C2364" s="701"/>
      <c r="D2364" s="701"/>
      <c r="E2364" s="701"/>
      <c r="H2364" s="701"/>
    </row>
    <row r="2365" spans="3:8" ht="12.75">
      <c r="C2365" s="701"/>
      <c r="D2365" s="701"/>
      <c r="E2365" s="701"/>
      <c r="H2365" s="701"/>
    </row>
    <row r="2366" spans="3:8" ht="12.75">
      <c r="C2366" s="701"/>
      <c r="D2366" s="701"/>
      <c r="E2366" s="701"/>
      <c r="H2366" s="701"/>
    </row>
    <row r="2367" spans="3:8" ht="12.75">
      <c r="C2367" s="701"/>
      <c r="D2367" s="701"/>
      <c r="E2367" s="701"/>
      <c r="H2367" s="701"/>
    </row>
    <row r="2368" spans="3:8" ht="12.75">
      <c r="C2368" s="701"/>
      <c r="D2368" s="701"/>
      <c r="E2368" s="701"/>
      <c r="H2368" s="701"/>
    </row>
    <row r="2369" spans="3:8" ht="12.75">
      <c r="C2369" s="701"/>
      <c r="D2369" s="701"/>
      <c r="E2369" s="701"/>
      <c r="H2369" s="701"/>
    </row>
    <row r="2370" spans="3:8" ht="12.75">
      <c r="C2370" s="701"/>
      <c r="D2370" s="701"/>
      <c r="E2370" s="701"/>
      <c r="H2370" s="701"/>
    </row>
    <row r="2371" spans="3:8" ht="12.75">
      <c r="C2371" s="701"/>
      <c r="D2371" s="701"/>
      <c r="E2371" s="701"/>
      <c r="H2371" s="701"/>
    </row>
    <row r="2372" spans="3:8" ht="12.75">
      <c r="C2372" s="701"/>
      <c r="D2372" s="701"/>
      <c r="E2372" s="701"/>
      <c r="H2372" s="701"/>
    </row>
    <row r="2373" spans="3:8" ht="12.75">
      <c r="C2373" s="701"/>
      <c r="D2373" s="701"/>
      <c r="E2373" s="701"/>
      <c r="H2373" s="701"/>
    </row>
    <row r="2374" spans="3:8" ht="12.75">
      <c r="C2374" s="701"/>
      <c r="D2374" s="701"/>
      <c r="E2374" s="701"/>
      <c r="H2374" s="701"/>
    </row>
    <row r="2375" spans="3:8" ht="12.75">
      <c r="C2375" s="701"/>
      <c r="D2375" s="701"/>
      <c r="E2375" s="701"/>
      <c r="H2375" s="701"/>
    </row>
    <row r="2376" spans="3:8" ht="12.75">
      <c r="C2376" s="701"/>
      <c r="D2376" s="701"/>
      <c r="E2376" s="701"/>
      <c r="H2376" s="701"/>
    </row>
    <row r="2377" spans="3:8" ht="12.75">
      <c r="C2377" s="701"/>
      <c r="D2377" s="701"/>
      <c r="E2377" s="701"/>
      <c r="H2377" s="701"/>
    </row>
    <row r="2378" spans="3:8" ht="12.75">
      <c r="C2378" s="701"/>
      <c r="D2378" s="701"/>
      <c r="E2378" s="701"/>
      <c r="H2378" s="701"/>
    </row>
    <row r="2379" spans="3:8" ht="12.75">
      <c r="C2379" s="701"/>
      <c r="D2379" s="701"/>
      <c r="E2379" s="701"/>
      <c r="H2379" s="701"/>
    </row>
    <row r="2380" spans="3:8" ht="12.75">
      <c r="C2380" s="701"/>
      <c r="D2380" s="701"/>
      <c r="E2380" s="701"/>
      <c r="H2380" s="701"/>
    </row>
    <row r="2381" spans="3:8" ht="12.75">
      <c r="C2381" s="701"/>
      <c r="D2381" s="701"/>
      <c r="E2381" s="701"/>
      <c r="H2381" s="701"/>
    </row>
    <row r="2382" spans="3:8" ht="12.75">
      <c r="C2382" s="701"/>
      <c r="D2382" s="701"/>
      <c r="E2382" s="701"/>
      <c r="H2382" s="701"/>
    </row>
    <row r="2383" spans="3:8" ht="12.75">
      <c r="C2383" s="701"/>
      <c r="D2383" s="701"/>
      <c r="E2383" s="701"/>
      <c r="H2383" s="701"/>
    </row>
    <row r="2384" spans="3:8" ht="12.75">
      <c r="C2384" s="701"/>
      <c r="D2384" s="701"/>
      <c r="E2384" s="701"/>
      <c r="H2384" s="701"/>
    </row>
    <row r="2385" spans="3:8" ht="12.75">
      <c r="C2385" s="701"/>
      <c r="D2385" s="701"/>
      <c r="E2385" s="701"/>
      <c r="H2385" s="701"/>
    </row>
    <row r="2386" spans="3:8" ht="12.75">
      <c r="C2386" s="701"/>
      <c r="D2386" s="701"/>
      <c r="E2386" s="701"/>
      <c r="H2386" s="701"/>
    </row>
    <row r="2387" spans="3:8" ht="12.75">
      <c r="C2387" s="701"/>
      <c r="D2387" s="701"/>
      <c r="E2387" s="701"/>
      <c r="H2387" s="701"/>
    </row>
    <row r="2388" spans="3:8" ht="12.75">
      <c r="C2388" s="701"/>
      <c r="D2388" s="701"/>
      <c r="E2388" s="701"/>
      <c r="H2388" s="701"/>
    </row>
    <row r="2389" spans="3:8" ht="12.75">
      <c r="C2389" s="701"/>
      <c r="D2389" s="701"/>
      <c r="E2389" s="701"/>
      <c r="H2389" s="701"/>
    </row>
    <row r="2390" spans="3:8" ht="12.75">
      <c r="C2390" s="701"/>
      <c r="D2390" s="701"/>
      <c r="E2390" s="701"/>
      <c r="H2390" s="701"/>
    </row>
    <row r="2391" spans="3:8" ht="12.75">
      <c r="C2391" s="701"/>
      <c r="D2391" s="701"/>
      <c r="E2391" s="701"/>
      <c r="H2391" s="701"/>
    </row>
    <row r="2392" spans="3:8" ht="12.75">
      <c r="C2392" s="701"/>
      <c r="D2392" s="701"/>
      <c r="E2392" s="701"/>
      <c r="H2392" s="701"/>
    </row>
    <row r="2393" spans="3:8" ht="12.75">
      <c r="C2393" s="701"/>
      <c r="D2393" s="701"/>
      <c r="E2393" s="701"/>
      <c r="H2393" s="701"/>
    </row>
    <row r="2394" spans="3:8" ht="12.75">
      <c r="C2394" s="701"/>
      <c r="D2394" s="701"/>
      <c r="E2394" s="701"/>
      <c r="H2394" s="701"/>
    </row>
    <row r="2395" spans="3:8" ht="12.75">
      <c r="C2395" s="701"/>
      <c r="D2395" s="701"/>
      <c r="E2395" s="701"/>
      <c r="H2395" s="701"/>
    </row>
    <row r="2396" spans="3:8" ht="12.75">
      <c r="C2396" s="701"/>
      <c r="D2396" s="701"/>
      <c r="E2396" s="701"/>
      <c r="H2396" s="701"/>
    </row>
    <row r="2397" spans="3:8" ht="12.75">
      <c r="C2397" s="701"/>
      <c r="D2397" s="701"/>
      <c r="E2397" s="701"/>
      <c r="H2397" s="701"/>
    </row>
    <row r="2398" spans="3:8" ht="12.75">
      <c r="C2398" s="701"/>
      <c r="D2398" s="701"/>
      <c r="E2398" s="701"/>
      <c r="H2398" s="701"/>
    </row>
    <row r="2399" spans="3:8" ht="12.75">
      <c r="C2399" s="701"/>
      <c r="D2399" s="701"/>
      <c r="E2399" s="701"/>
      <c r="H2399" s="701"/>
    </row>
    <row r="2400" spans="3:8" ht="12.75">
      <c r="C2400" s="701"/>
      <c r="D2400" s="701"/>
      <c r="E2400" s="701"/>
      <c r="H2400" s="701"/>
    </row>
    <row r="2401" spans="3:8" ht="12.75">
      <c r="C2401" s="701"/>
      <c r="D2401" s="701"/>
      <c r="E2401" s="701"/>
      <c r="H2401" s="701"/>
    </row>
    <row r="2402" spans="3:8" ht="12.75">
      <c r="C2402" s="701"/>
      <c r="D2402" s="701"/>
      <c r="E2402" s="701"/>
      <c r="H2402" s="701"/>
    </row>
    <row r="2403" spans="3:8" ht="12.75">
      <c r="C2403" s="701"/>
      <c r="D2403" s="701"/>
      <c r="E2403" s="701"/>
      <c r="H2403" s="701"/>
    </row>
    <row r="2404" spans="3:8" ht="12.75">
      <c r="C2404" s="701"/>
      <c r="D2404" s="701"/>
      <c r="E2404" s="701"/>
      <c r="H2404" s="701"/>
    </row>
    <row r="2405" spans="3:8" ht="12.75">
      <c r="C2405" s="701"/>
      <c r="D2405" s="701"/>
      <c r="E2405" s="701"/>
      <c r="H2405" s="701"/>
    </row>
    <row r="2406" spans="3:8" ht="12.75">
      <c r="C2406" s="701"/>
      <c r="D2406" s="701"/>
      <c r="E2406" s="701"/>
      <c r="H2406" s="701"/>
    </row>
    <row r="2407" spans="3:8" ht="12.75">
      <c r="C2407" s="701"/>
      <c r="D2407" s="701"/>
      <c r="E2407" s="701"/>
      <c r="H2407" s="701"/>
    </row>
    <row r="2408" spans="3:8" ht="12.75">
      <c r="C2408" s="701"/>
      <c r="D2408" s="701"/>
      <c r="E2408" s="701"/>
      <c r="H2408" s="701"/>
    </row>
    <row r="2409" spans="3:8" ht="12.75">
      <c r="C2409" s="701"/>
      <c r="D2409" s="701"/>
      <c r="E2409" s="701"/>
      <c r="H2409" s="701"/>
    </row>
    <row r="2410" spans="3:8" ht="12.75">
      <c r="C2410" s="701"/>
      <c r="D2410" s="701"/>
      <c r="E2410" s="701"/>
      <c r="H2410" s="701"/>
    </row>
    <row r="2411" spans="3:8" ht="12.75">
      <c r="C2411" s="701"/>
      <c r="D2411" s="701"/>
      <c r="E2411" s="701"/>
      <c r="H2411" s="701"/>
    </row>
    <row r="2412" spans="3:8" ht="12.75">
      <c r="C2412" s="701"/>
      <c r="D2412" s="701"/>
      <c r="E2412" s="701"/>
      <c r="H2412" s="701"/>
    </row>
    <row r="2413" spans="3:8" ht="12.75">
      <c r="C2413" s="701"/>
      <c r="D2413" s="701"/>
      <c r="E2413" s="701"/>
      <c r="H2413" s="701"/>
    </row>
    <row r="2414" spans="3:8" ht="12.75">
      <c r="C2414" s="701"/>
      <c r="D2414" s="701"/>
      <c r="E2414" s="701"/>
      <c r="H2414" s="701"/>
    </row>
    <row r="2415" spans="3:8" ht="12.75">
      <c r="C2415" s="701"/>
      <c r="D2415" s="701"/>
      <c r="E2415" s="701"/>
      <c r="H2415" s="701"/>
    </row>
    <row r="2416" spans="3:8" ht="12.75">
      <c r="C2416" s="701"/>
      <c r="D2416" s="701"/>
      <c r="E2416" s="701"/>
      <c r="H2416" s="701"/>
    </row>
    <row r="2417" spans="3:8" ht="12.75">
      <c r="C2417" s="701"/>
      <c r="D2417" s="701"/>
      <c r="E2417" s="701"/>
      <c r="H2417" s="701"/>
    </row>
    <row r="2418" spans="3:8" ht="12.75">
      <c r="C2418" s="701"/>
      <c r="D2418" s="701"/>
      <c r="E2418" s="701"/>
      <c r="H2418" s="701"/>
    </row>
    <row r="2419" spans="3:8" ht="12.75">
      <c r="C2419" s="701"/>
      <c r="D2419" s="701"/>
      <c r="E2419" s="701"/>
      <c r="H2419" s="701"/>
    </row>
    <row r="2420" spans="3:8" ht="12.75">
      <c r="C2420" s="701"/>
      <c r="D2420" s="701"/>
      <c r="E2420" s="701"/>
      <c r="H2420" s="701"/>
    </row>
    <row r="2421" spans="3:8" ht="12.75">
      <c r="C2421" s="701"/>
      <c r="D2421" s="701"/>
      <c r="E2421" s="701"/>
      <c r="H2421" s="701"/>
    </row>
    <row r="2422" spans="3:8" ht="12.75">
      <c r="C2422" s="701"/>
      <c r="D2422" s="701"/>
      <c r="E2422" s="701"/>
      <c r="H2422" s="701"/>
    </row>
    <row r="2423" spans="3:8" ht="12.75">
      <c r="C2423" s="701"/>
      <c r="D2423" s="701"/>
      <c r="E2423" s="701"/>
      <c r="H2423" s="701"/>
    </row>
    <row r="2424" spans="3:8" ht="12.75">
      <c r="C2424" s="701"/>
      <c r="D2424" s="701"/>
      <c r="E2424" s="701"/>
      <c r="H2424" s="701"/>
    </row>
    <row r="2425" spans="3:8" ht="12.75">
      <c r="C2425" s="701"/>
      <c r="D2425" s="701"/>
      <c r="E2425" s="701"/>
      <c r="H2425" s="701"/>
    </row>
    <row r="2426" spans="3:8" ht="12.75">
      <c r="C2426" s="701"/>
      <c r="D2426" s="701"/>
      <c r="E2426" s="701"/>
      <c r="H2426" s="701"/>
    </row>
    <row r="2427" spans="3:8" ht="12.75">
      <c r="C2427" s="701"/>
      <c r="D2427" s="701"/>
      <c r="E2427" s="701"/>
      <c r="H2427" s="701"/>
    </row>
    <row r="2428" spans="3:8" ht="12.75">
      <c r="C2428" s="701"/>
      <c r="D2428" s="701"/>
      <c r="E2428" s="701"/>
      <c r="H2428" s="701"/>
    </row>
    <row r="2429" spans="3:8" ht="12.75">
      <c r="C2429" s="701"/>
      <c r="D2429" s="701"/>
      <c r="E2429" s="701"/>
      <c r="H2429" s="701"/>
    </row>
    <row r="2430" spans="3:8" ht="12.75">
      <c r="C2430" s="701"/>
      <c r="D2430" s="701"/>
      <c r="E2430" s="701"/>
      <c r="H2430" s="701"/>
    </row>
    <row r="2431" spans="3:8" ht="12.75">
      <c r="C2431" s="701"/>
      <c r="D2431" s="701"/>
      <c r="E2431" s="701"/>
      <c r="H2431" s="701"/>
    </row>
    <row r="2432" spans="3:8" ht="12.75">
      <c r="C2432" s="701"/>
      <c r="D2432" s="701"/>
      <c r="E2432" s="701"/>
      <c r="H2432" s="701"/>
    </row>
    <row r="2433" spans="3:8" ht="12.75">
      <c r="C2433" s="701"/>
      <c r="D2433" s="701"/>
      <c r="E2433" s="701"/>
      <c r="H2433" s="701"/>
    </row>
    <row r="2434" spans="3:8" ht="12.75">
      <c r="C2434" s="701"/>
      <c r="D2434" s="701"/>
      <c r="E2434" s="701"/>
      <c r="H2434" s="701"/>
    </row>
    <row r="2435" spans="3:8" ht="12.75">
      <c r="C2435" s="701"/>
      <c r="D2435" s="701"/>
      <c r="E2435" s="701"/>
      <c r="H2435" s="701"/>
    </row>
    <row r="2436" spans="3:8" ht="12.75">
      <c r="C2436" s="701"/>
      <c r="D2436" s="701"/>
      <c r="E2436" s="701"/>
      <c r="H2436" s="701"/>
    </row>
    <row r="2437" spans="3:8" ht="12.75">
      <c r="C2437" s="701"/>
      <c r="D2437" s="701"/>
      <c r="E2437" s="701"/>
      <c r="H2437" s="701"/>
    </row>
    <row r="2438" spans="3:8" ht="12.75">
      <c r="C2438" s="701"/>
      <c r="D2438" s="701"/>
      <c r="E2438" s="701"/>
      <c r="H2438" s="701"/>
    </row>
    <row r="2439" spans="3:8" ht="12.75">
      <c r="C2439" s="701"/>
      <c r="D2439" s="701"/>
      <c r="E2439" s="701"/>
      <c r="H2439" s="701"/>
    </row>
    <row r="2440" spans="3:8" ht="12.75">
      <c r="C2440" s="701"/>
      <c r="D2440" s="701"/>
      <c r="E2440" s="701"/>
      <c r="H2440" s="701"/>
    </row>
    <row r="2441" spans="3:8" ht="12.75">
      <c r="C2441" s="701"/>
      <c r="D2441" s="701"/>
      <c r="E2441" s="701"/>
      <c r="H2441" s="701"/>
    </row>
    <row r="2442" spans="3:8" ht="12.75">
      <c r="C2442" s="701"/>
      <c r="D2442" s="701"/>
      <c r="E2442" s="701"/>
      <c r="H2442" s="701"/>
    </row>
    <row r="2443" spans="3:8" ht="12.75">
      <c r="C2443" s="701"/>
      <c r="D2443" s="701"/>
      <c r="E2443" s="701"/>
      <c r="H2443" s="701"/>
    </row>
    <row r="2444" spans="3:8" ht="12.75">
      <c r="C2444" s="701"/>
      <c r="D2444" s="701"/>
      <c r="E2444" s="701"/>
      <c r="H2444" s="701"/>
    </row>
    <row r="2445" spans="3:8" ht="12.75">
      <c r="C2445" s="701"/>
      <c r="D2445" s="701"/>
      <c r="E2445" s="701"/>
      <c r="H2445" s="701"/>
    </row>
    <row r="2446" spans="3:8" ht="12.75">
      <c r="C2446" s="701"/>
      <c r="D2446" s="701"/>
      <c r="E2446" s="701"/>
      <c r="H2446" s="701"/>
    </row>
    <row r="2447" spans="3:8" ht="12.75">
      <c r="C2447" s="701"/>
      <c r="D2447" s="701"/>
      <c r="E2447" s="701"/>
      <c r="H2447" s="701"/>
    </row>
    <row r="2448" spans="3:8" ht="12.75">
      <c r="C2448" s="701"/>
      <c r="D2448" s="701"/>
      <c r="E2448" s="701"/>
      <c r="H2448" s="701"/>
    </row>
    <row r="2449" spans="3:8" ht="12.75">
      <c r="C2449" s="701"/>
      <c r="D2449" s="701"/>
      <c r="E2449" s="701"/>
      <c r="H2449" s="701"/>
    </row>
    <row r="2450" spans="3:8" ht="12.75">
      <c r="C2450" s="701"/>
      <c r="D2450" s="701"/>
      <c r="E2450" s="701"/>
      <c r="H2450" s="701"/>
    </row>
    <row r="2451" spans="3:8" ht="12.75">
      <c r="C2451" s="701"/>
      <c r="D2451" s="701"/>
      <c r="E2451" s="701"/>
      <c r="H2451" s="701"/>
    </row>
    <row r="2452" spans="3:8" ht="12.75">
      <c r="C2452" s="701"/>
      <c r="D2452" s="701"/>
      <c r="E2452" s="701"/>
      <c r="H2452" s="701"/>
    </row>
    <row r="2453" spans="3:8" ht="12.75">
      <c r="C2453" s="701"/>
      <c r="D2453" s="701"/>
      <c r="E2453" s="701"/>
      <c r="H2453" s="701"/>
    </row>
    <row r="2454" spans="3:8" ht="12.75">
      <c r="C2454" s="701"/>
      <c r="D2454" s="701"/>
      <c r="E2454" s="701"/>
      <c r="H2454" s="701"/>
    </row>
    <row r="2455" spans="3:8" ht="12.75">
      <c r="C2455" s="701"/>
      <c r="D2455" s="701"/>
      <c r="E2455" s="701"/>
      <c r="H2455" s="701"/>
    </row>
    <row r="2456" spans="3:8" ht="12.75">
      <c r="C2456" s="701"/>
      <c r="D2456" s="701"/>
      <c r="E2456" s="701"/>
      <c r="H2456" s="701"/>
    </row>
    <row r="2457" spans="3:8" ht="12.75">
      <c r="C2457" s="701"/>
      <c r="D2457" s="701"/>
      <c r="E2457" s="701"/>
      <c r="H2457" s="701"/>
    </row>
    <row r="2458" spans="3:8" ht="12.75">
      <c r="C2458" s="701"/>
      <c r="D2458" s="701"/>
      <c r="E2458" s="701"/>
      <c r="H2458" s="701"/>
    </row>
    <row r="2459" spans="3:8" ht="12.75">
      <c r="C2459" s="701"/>
      <c r="D2459" s="701"/>
      <c r="E2459" s="701"/>
      <c r="H2459" s="701"/>
    </row>
    <row r="2460" spans="3:8" ht="12.75">
      <c r="C2460" s="701"/>
      <c r="D2460" s="701"/>
      <c r="E2460" s="701"/>
      <c r="H2460" s="701"/>
    </row>
    <row r="2461" spans="3:8" ht="12.75">
      <c r="C2461" s="701"/>
      <c r="D2461" s="701"/>
      <c r="E2461" s="701"/>
      <c r="H2461" s="701"/>
    </row>
    <row r="2462" spans="3:8" ht="12.75">
      <c r="C2462" s="701"/>
      <c r="D2462" s="701"/>
      <c r="E2462" s="701"/>
      <c r="H2462" s="701"/>
    </row>
    <row r="2463" spans="3:8" ht="12.75">
      <c r="C2463" s="701"/>
      <c r="D2463" s="701"/>
      <c r="E2463" s="701"/>
      <c r="H2463" s="701"/>
    </row>
    <row r="2464" spans="3:8" ht="12.75">
      <c r="C2464" s="701"/>
      <c r="D2464" s="701"/>
      <c r="E2464" s="701"/>
      <c r="H2464" s="701"/>
    </row>
    <row r="2465" spans="3:8" ht="12.75">
      <c r="C2465" s="701"/>
      <c r="D2465" s="701"/>
      <c r="E2465" s="701"/>
      <c r="H2465" s="701"/>
    </row>
    <row r="2466" spans="3:8" ht="12.75">
      <c r="C2466" s="701"/>
      <c r="D2466" s="701"/>
      <c r="E2466" s="701"/>
      <c r="H2466" s="701"/>
    </row>
    <row r="2467" spans="3:8" ht="12.75">
      <c r="C2467" s="701"/>
      <c r="D2467" s="701"/>
      <c r="E2467" s="701"/>
      <c r="H2467" s="701"/>
    </row>
    <row r="2468" spans="3:8" ht="12.75">
      <c r="C2468" s="701"/>
      <c r="D2468" s="701"/>
      <c r="E2468" s="701"/>
      <c r="H2468" s="701"/>
    </row>
    <row r="2469" spans="3:8" ht="12.75">
      <c r="C2469" s="701"/>
      <c r="D2469" s="701"/>
      <c r="E2469" s="701"/>
      <c r="H2469" s="701"/>
    </row>
    <row r="2470" spans="3:8" ht="12.75">
      <c r="C2470" s="701"/>
      <c r="D2470" s="701"/>
      <c r="E2470" s="701"/>
      <c r="H2470" s="701"/>
    </row>
    <row r="2471" spans="3:8" ht="12.75">
      <c r="C2471" s="701"/>
      <c r="D2471" s="701"/>
      <c r="E2471" s="701"/>
      <c r="H2471" s="701"/>
    </row>
    <row r="2472" spans="3:8" ht="12.75">
      <c r="C2472" s="701"/>
      <c r="D2472" s="701"/>
      <c r="E2472" s="701"/>
      <c r="H2472" s="701"/>
    </row>
    <row r="2473" spans="3:8" ht="12.75">
      <c r="C2473" s="701"/>
      <c r="D2473" s="701"/>
      <c r="E2473" s="701"/>
      <c r="H2473" s="701"/>
    </row>
    <row r="2474" spans="3:8" ht="12.75">
      <c r="C2474" s="701"/>
      <c r="D2474" s="701"/>
      <c r="E2474" s="701"/>
      <c r="H2474" s="701"/>
    </row>
    <row r="2475" spans="3:8" ht="12.75">
      <c r="C2475" s="701"/>
      <c r="D2475" s="701"/>
      <c r="E2475" s="701"/>
      <c r="H2475" s="701"/>
    </row>
    <row r="2476" spans="3:8" ht="12.75">
      <c r="C2476" s="701"/>
      <c r="D2476" s="701"/>
      <c r="E2476" s="701"/>
      <c r="H2476" s="701"/>
    </row>
    <row r="2477" spans="3:8" ht="12.75">
      <c r="C2477" s="701"/>
      <c r="D2477" s="701"/>
      <c r="E2477" s="701"/>
      <c r="H2477" s="701"/>
    </row>
    <row r="2478" spans="3:8" ht="12.75">
      <c r="C2478" s="701"/>
      <c r="D2478" s="701"/>
      <c r="E2478" s="701"/>
      <c r="H2478" s="701"/>
    </row>
    <row r="2479" spans="3:8" ht="12.75">
      <c r="C2479" s="701"/>
      <c r="D2479" s="701"/>
      <c r="E2479" s="701"/>
      <c r="H2479" s="701"/>
    </row>
    <row r="2480" spans="3:8" ht="12.75">
      <c r="C2480" s="701"/>
      <c r="D2480" s="701"/>
      <c r="E2480" s="701"/>
      <c r="H2480" s="701"/>
    </row>
    <row r="2481" spans="3:8" ht="12.75">
      <c r="C2481" s="701"/>
      <c r="D2481" s="701"/>
      <c r="E2481" s="701"/>
      <c r="H2481" s="701"/>
    </row>
    <row r="2482" spans="3:8" ht="12.75">
      <c r="C2482" s="701"/>
      <c r="D2482" s="701"/>
      <c r="E2482" s="701"/>
      <c r="H2482" s="701"/>
    </row>
    <row r="2483" spans="3:8" ht="12.75">
      <c r="C2483" s="701"/>
      <c r="D2483" s="701"/>
      <c r="E2483" s="701"/>
      <c r="H2483" s="701"/>
    </row>
    <row r="2484" spans="3:8" ht="12.75">
      <c r="C2484" s="701"/>
      <c r="D2484" s="701"/>
      <c r="E2484" s="701"/>
      <c r="H2484" s="701"/>
    </row>
    <row r="2485" spans="3:8" ht="12.75">
      <c r="C2485" s="701"/>
      <c r="D2485" s="701"/>
      <c r="E2485" s="701"/>
      <c r="H2485" s="701"/>
    </row>
    <row r="2486" spans="3:8" ht="12.75">
      <c r="C2486" s="701"/>
      <c r="D2486" s="701"/>
      <c r="E2486" s="701"/>
      <c r="H2486" s="701"/>
    </row>
    <row r="2487" spans="3:8" ht="12.75">
      <c r="C2487" s="701"/>
      <c r="D2487" s="701"/>
      <c r="E2487" s="701"/>
      <c r="H2487" s="701"/>
    </row>
    <row r="2488" spans="3:8" ht="12.75">
      <c r="C2488" s="701"/>
      <c r="D2488" s="701"/>
      <c r="E2488" s="701"/>
      <c r="H2488" s="701"/>
    </row>
    <row r="2489" spans="3:8" ht="12.75">
      <c r="C2489" s="701"/>
      <c r="D2489" s="701"/>
      <c r="E2489" s="701"/>
      <c r="H2489" s="701"/>
    </row>
    <row r="2490" spans="3:8" ht="12.75">
      <c r="C2490" s="701"/>
      <c r="D2490" s="701"/>
      <c r="E2490" s="701"/>
      <c r="H2490" s="701"/>
    </row>
    <row r="2491" spans="3:8" ht="12.75">
      <c r="C2491" s="701"/>
      <c r="D2491" s="701"/>
      <c r="E2491" s="701"/>
      <c r="H2491" s="701"/>
    </row>
    <row r="2492" spans="3:8" ht="12.75">
      <c r="C2492" s="701"/>
      <c r="D2492" s="701"/>
      <c r="E2492" s="701"/>
      <c r="H2492" s="701"/>
    </row>
    <row r="2493" spans="3:8" ht="12.75">
      <c r="C2493" s="701"/>
      <c r="D2493" s="701"/>
      <c r="E2493" s="701"/>
      <c r="H2493" s="701"/>
    </row>
    <row r="2494" spans="3:8" ht="12.75">
      <c r="C2494" s="701"/>
      <c r="D2494" s="701"/>
      <c r="E2494" s="701"/>
      <c r="H2494" s="701"/>
    </row>
    <row r="2495" spans="3:8" ht="12.75">
      <c r="C2495" s="701"/>
      <c r="D2495" s="701"/>
      <c r="E2495" s="701"/>
      <c r="H2495" s="701"/>
    </row>
    <row r="2496" spans="3:8" ht="12.75">
      <c r="C2496" s="701"/>
      <c r="D2496" s="701"/>
      <c r="E2496" s="701"/>
      <c r="H2496" s="701"/>
    </row>
    <row r="2497" spans="3:8" ht="12.75">
      <c r="C2497" s="701"/>
      <c r="D2497" s="701"/>
      <c r="E2497" s="701"/>
      <c r="H2497" s="701"/>
    </row>
    <row r="2498" spans="3:8" ht="12.75">
      <c r="C2498" s="701"/>
      <c r="D2498" s="701"/>
      <c r="E2498" s="701"/>
      <c r="H2498" s="701"/>
    </row>
    <row r="2499" spans="3:8" ht="12.75">
      <c r="C2499" s="701"/>
      <c r="D2499" s="701"/>
      <c r="E2499" s="701"/>
      <c r="H2499" s="701"/>
    </row>
    <row r="2500" spans="3:8" ht="12.75">
      <c r="C2500" s="701"/>
      <c r="D2500" s="701"/>
      <c r="E2500" s="701"/>
      <c r="H2500" s="701"/>
    </row>
    <row r="2501" spans="3:8" ht="12.75">
      <c r="C2501" s="701"/>
      <c r="D2501" s="701"/>
      <c r="E2501" s="701"/>
      <c r="H2501" s="701"/>
    </row>
    <row r="2502" spans="3:8" ht="12.75">
      <c r="C2502" s="701"/>
      <c r="D2502" s="701"/>
      <c r="E2502" s="701"/>
      <c r="H2502" s="701"/>
    </row>
    <row r="2503" spans="3:8" ht="12.75">
      <c r="C2503" s="701"/>
      <c r="D2503" s="701"/>
      <c r="E2503" s="701"/>
      <c r="H2503" s="701"/>
    </row>
    <row r="2504" spans="3:8" ht="12.75">
      <c r="C2504" s="701"/>
      <c r="D2504" s="701"/>
      <c r="E2504" s="701"/>
      <c r="H2504" s="701"/>
    </row>
    <row r="2505" spans="3:8" ht="12.75">
      <c r="C2505" s="701"/>
      <c r="D2505" s="701"/>
      <c r="E2505" s="701"/>
      <c r="H2505" s="701"/>
    </row>
    <row r="2506" spans="3:8" ht="12.75">
      <c r="C2506" s="701"/>
      <c r="D2506" s="701"/>
      <c r="E2506" s="701"/>
      <c r="H2506" s="701"/>
    </row>
    <row r="2507" spans="3:8" ht="12.75">
      <c r="C2507" s="701"/>
      <c r="D2507" s="701"/>
      <c r="E2507" s="701"/>
      <c r="H2507" s="701"/>
    </row>
    <row r="2508" spans="3:8" ht="12.75">
      <c r="C2508" s="701"/>
      <c r="D2508" s="701"/>
      <c r="E2508" s="701"/>
      <c r="H2508" s="701"/>
    </row>
    <row r="2509" spans="3:8" ht="12.75">
      <c r="C2509" s="701"/>
      <c r="D2509" s="701"/>
      <c r="E2509" s="701"/>
      <c r="H2509" s="701"/>
    </row>
    <row r="2510" spans="3:8" ht="12.75">
      <c r="C2510" s="701"/>
      <c r="D2510" s="701"/>
      <c r="E2510" s="701"/>
      <c r="H2510" s="701"/>
    </row>
    <row r="2511" spans="3:8" ht="12.75">
      <c r="C2511" s="701"/>
      <c r="D2511" s="701"/>
      <c r="E2511" s="701"/>
      <c r="H2511" s="701"/>
    </row>
    <row r="2512" spans="3:8" ht="12.75">
      <c r="C2512" s="701"/>
      <c r="D2512" s="701"/>
      <c r="E2512" s="701"/>
      <c r="H2512" s="701"/>
    </row>
    <row r="2513" spans="3:8" ht="12.75">
      <c r="C2513" s="701"/>
      <c r="D2513" s="701"/>
      <c r="E2513" s="701"/>
      <c r="H2513" s="701"/>
    </row>
    <row r="2514" spans="3:8" ht="12.75">
      <c r="C2514" s="701"/>
      <c r="D2514" s="701"/>
      <c r="E2514" s="701"/>
      <c r="H2514" s="701"/>
    </row>
    <row r="2515" spans="3:8" ht="12.75">
      <c r="C2515" s="701"/>
      <c r="D2515" s="701"/>
      <c r="E2515" s="701"/>
      <c r="H2515" s="701"/>
    </row>
    <row r="2516" spans="3:8" ht="12.75">
      <c r="C2516" s="701"/>
      <c r="D2516" s="701"/>
      <c r="E2516" s="701"/>
      <c r="H2516" s="701"/>
    </row>
    <row r="2517" spans="3:8" ht="12.75">
      <c r="C2517" s="701"/>
      <c r="D2517" s="701"/>
      <c r="E2517" s="701"/>
      <c r="H2517" s="701"/>
    </row>
    <row r="2518" spans="3:8" ht="12.75">
      <c r="C2518" s="701"/>
      <c r="D2518" s="701"/>
      <c r="E2518" s="701"/>
      <c r="H2518" s="701"/>
    </row>
    <row r="2519" spans="3:8" ht="12.75">
      <c r="C2519" s="701"/>
      <c r="D2519" s="701"/>
      <c r="E2519" s="701"/>
      <c r="H2519" s="701"/>
    </row>
    <row r="2520" spans="3:8" ht="12.75">
      <c r="C2520" s="701"/>
      <c r="D2520" s="701"/>
      <c r="E2520" s="701"/>
      <c r="H2520" s="701"/>
    </row>
    <row r="2521" spans="3:8" ht="12.75">
      <c r="C2521" s="701"/>
      <c r="D2521" s="701"/>
      <c r="E2521" s="701"/>
      <c r="H2521" s="701"/>
    </row>
    <row r="2522" spans="3:8" ht="12.75">
      <c r="C2522" s="701"/>
      <c r="D2522" s="701"/>
      <c r="E2522" s="701"/>
      <c r="H2522" s="701"/>
    </row>
    <row r="2523" spans="3:8" ht="12.75">
      <c r="C2523" s="701"/>
      <c r="D2523" s="701"/>
      <c r="E2523" s="701"/>
      <c r="H2523" s="701"/>
    </row>
    <row r="2524" spans="3:8" ht="12.75">
      <c r="C2524" s="701"/>
      <c r="D2524" s="701"/>
      <c r="E2524" s="701"/>
      <c r="H2524" s="701"/>
    </row>
    <row r="2525" spans="3:8" ht="12.75">
      <c r="C2525" s="701"/>
      <c r="D2525" s="701"/>
      <c r="E2525" s="701"/>
      <c r="H2525" s="701"/>
    </row>
    <row r="2526" spans="3:8" ht="12.75">
      <c r="C2526" s="701"/>
      <c r="D2526" s="701"/>
      <c r="E2526" s="701"/>
      <c r="H2526" s="701"/>
    </row>
    <row r="2527" spans="3:8" ht="12.75">
      <c r="C2527" s="701"/>
      <c r="D2527" s="701"/>
      <c r="E2527" s="701"/>
      <c r="H2527" s="701"/>
    </row>
    <row r="2528" spans="3:8" ht="12.75">
      <c r="C2528" s="701"/>
      <c r="D2528" s="701"/>
      <c r="E2528" s="701"/>
      <c r="H2528" s="701"/>
    </row>
    <row r="2529" spans="3:8" ht="12.75">
      <c r="C2529" s="701"/>
      <c r="D2529" s="701"/>
      <c r="E2529" s="701"/>
      <c r="H2529" s="701"/>
    </row>
    <row r="2530" spans="3:8" ht="12.75">
      <c r="C2530" s="701"/>
      <c r="D2530" s="701"/>
      <c r="E2530" s="701"/>
      <c r="H2530" s="701"/>
    </row>
    <row r="2531" spans="3:8" ht="12.75">
      <c r="C2531" s="701"/>
      <c r="D2531" s="701"/>
      <c r="E2531" s="701"/>
      <c r="H2531" s="701"/>
    </row>
    <row r="2532" spans="3:8" ht="12.75">
      <c r="C2532" s="701"/>
      <c r="D2532" s="701"/>
      <c r="E2532" s="701"/>
      <c r="H2532" s="701"/>
    </row>
    <row r="2533" spans="3:8" ht="12.75">
      <c r="C2533" s="701"/>
      <c r="D2533" s="701"/>
      <c r="E2533" s="701"/>
      <c r="H2533" s="701"/>
    </row>
    <row r="2534" spans="3:8" ht="12.75">
      <c r="C2534" s="701"/>
      <c r="D2534" s="701"/>
      <c r="E2534" s="701"/>
      <c r="H2534" s="701"/>
    </row>
    <row r="2535" spans="3:8" ht="12.75">
      <c r="C2535" s="701"/>
      <c r="D2535" s="701"/>
      <c r="E2535" s="701"/>
      <c r="H2535" s="701"/>
    </row>
    <row r="2536" spans="3:8" ht="12.75">
      <c r="C2536" s="701"/>
      <c r="D2536" s="701"/>
      <c r="E2536" s="701"/>
      <c r="H2536" s="701"/>
    </row>
    <row r="2537" spans="3:8" ht="12.75">
      <c r="C2537" s="701"/>
      <c r="D2537" s="701"/>
      <c r="E2537" s="701"/>
      <c r="H2537" s="701"/>
    </row>
    <row r="2538" spans="3:8" ht="12.75">
      <c r="C2538" s="701"/>
      <c r="D2538" s="701"/>
      <c r="E2538" s="701"/>
      <c r="H2538" s="701"/>
    </row>
    <row r="2539" spans="3:8" ht="12.75">
      <c r="C2539" s="701"/>
      <c r="D2539" s="701"/>
      <c r="E2539" s="701"/>
      <c r="H2539" s="701"/>
    </row>
    <row r="2540" spans="3:8" ht="12.75">
      <c r="C2540" s="701"/>
      <c r="D2540" s="701"/>
      <c r="E2540" s="701"/>
      <c r="H2540" s="701"/>
    </row>
    <row r="2541" spans="3:8" ht="12.75">
      <c r="C2541" s="701"/>
      <c r="D2541" s="701"/>
      <c r="E2541" s="701"/>
      <c r="H2541" s="701"/>
    </row>
    <row r="2542" spans="3:8" ht="12.75">
      <c r="C2542" s="701"/>
      <c r="D2542" s="701"/>
      <c r="E2542" s="701"/>
      <c r="H2542" s="701"/>
    </row>
    <row r="2543" spans="3:8" ht="12.75">
      <c r="C2543" s="701"/>
      <c r="D2543" s="701"/>
      <c r="E2543" s="701"/>
      <c r="H2543" s="701"/>
    </row>
    <row r="2544" spans="3:8" ht="12.75">
      <c r="C2544" s="701"/>
      <c r="D2544" s="701"/>
      <c r="E2544" s="701"/>
      <c r="H2544" s="701"/>
    </row>
    <row r="2545" spans="3:8" ht="12.75">
      <c r="C2545" s="701"/>
      <c r="D2545" s="701"/>
      <c r="E2545" s="701"/>
      <c r="H2545" s="701"/>
    </row>
    <row r="2546" spans="3:8" ht="12.75">
      <c r="C2546" s="701"/>
      <c r="D2546" s="701"/>
      <c r="E2546" s="701"/>
      <c r="H2546" s="701"/>
    </row>
    <row r="2547" spans="3:8" ht="12.75">
      <c r="C2547" s="701"/>
      <c r="D2547" s="701"/>
      <c r="E2547" s="701"/>
      <c r="H2547" s="701"/>
    </row>
    <row r="2548" spans="3:8" ht="12.75">
      <c r="C2548" s="701"/>
      <c r="D2548" s="701"/>
      <c r="E2548" s="701"/>
      <c r="H2548" s="701"/>
    </row>
    <row r="2549" spans="3:8" ht="12.75">
      <c r="C2549" s="701"/>
      <c r="D2549" s="701"/>
      <c r="E2549" s="701"/>
      <c r="H2549" s="701"/>
    </row>
    <row r="2550" spans="3:8" ht="12.75">
      <c r="C2550" s="701"/>
      <c r="D2550" s="701"/>
      <c r="E2550" s="701"/>
      <c r="H2550" s="701"/>
    </row>
    <row r="2551" spans="3:8" ht="12.75">
      <c r="C2551" s="701"/>
      <c r="D2551" s="701"/>
      <c r="E2551" s="701"/>
      <c r="H2551" s="701"/>
    </row>
    <row r="2552" spans="3:8" ht="12.75">
      <c r="C2552" s="701"/>
      <c r="D2552" s="701"/>
      <c r="E2552" s="701"/>
      <c r="H2552" s="701"/>
    </row>
    <row r="2553" spans="3:8" ht="12.75">
      <c r="C2553" s="701"/>
      <c r="D2553" s="701"/>
      <c r="E2553" s="701"/>
      <c r="H2553" s="701"/>
    </row>
    <row r="2554" spans="3:8" ht="12.75">
      <c r="C2554" s="701"/>
      <c r="D2554" s="701"/>
      <c r="E2554" s="701"/>
      <c r="H2554" s="701"/>
    </row>
    <row r="2555" spans="3:8" ht="12.75">
      <c r="C2555" s="701"/>
      <c r="D2555" s="701"/>
      <c r="E2555" s="701"/>
      <c r="H2555" s="701"/>
    </row>
    <row r="2556" spans="3:8" ht="12.75">
      <c r="C2556" s="701"/>
      <c r="D2556" s="701"/>
      <c r="E2556" s="701"/>
      <c r="H2556" s="701"/>
    </row>
    <row r="2557" spans="3:8" ht="12.75">
      <c r="C2557" s="701"/>
      <c r="D2557" s="701"/>
      <c r="E2557" s="701"/>
      <c r="H2557" s="701"/>
    </row>
    <row r="2558" spans="3:8" ht="12.75">
      <c r="C2558" s="701"/>
      <c r="D2558" s="701"/>
      <c r="E2558" s="701"/>
      <c r="H2558" s="701"/>
    </row>
    <row r="2559" spans="3:8" ht="12.75">
      <c r="C2559" s="701"/>
      <c r="D2559" s="701"/>
      <c r="E2559" s="701"/>
      <c r="H2559" s="701"/>
    </row>
    <row r="2560" spans="3:8" ht="12.75">
      <c r="C2560" s="701"/>
      <c r="D2560" s="701"/>
      <c r="E2560" s="701"/>
      <c r="H2560" s="701"/>
    </row>
    <row r="2561" spans="3:8" ht="12.75">
      <c r="C2561" s="701"/>
      <c r="D2561" s="701"/>
      <c r="E2561" s="701"/>
      <c r="H2561" s="701"/>
    </row>
    <row r="2562" spans="3:8" ht="12.75">
      <c r="C2562" s="701"/>
      <c r="D2562" s="701"/>
      <c r="E2562" s="701"/>
      <c r="H2562" s="701"/>
    </row>
    <row r="2563" spans="3:8" ht="12.75">
      <c r="C2563" s="701"/>
      <c r="D2563" s="701"/>
      <c r="E2563" s="701"/>
      <c r="H2563" s="701"/>
    </row>
    <row r="2564" spans="3:8" ht="12.75">
      <c r="C2564" s="701"/>
      <c r="D2564" s="701"/>
      <c r="E2564" s="701"/>
      <c r="H2564" s="701"/>
    </row>
    <row r="2565" spans="3:8" ht="12.75">
      <c r="C2565" s="701"/>
      <c r="D2565" s="701"/>
      <c r="E2565" s="701"/>
      <c r="H2565" s="701"/>
    </row>
    <row r="2566" spans="3:8" ht="12.75">
      <c r="C2566" s="701"/>
      <c r="D2566" s="701"/>
      <c r="E2566" s="701"/>
      <c r="H2566" s="701"/>
    </row>
    <row r="2567" spans="3:8" ht="12.75">
      <c r="C2567" s="701"/>
      <c r="D2567" s="701"/>
      <c r="E2567" s="701"/>
      <c r="H2567" s="701"/>
    </row>
    <row r="2568" spans="3:8" ht="12.75">
      <c r="C2568" s="701"/>
      <c r="D2568" s="701"/>
      <c r="E2568" s="701"/>
      <c r="H2568" s="701"/>
    </row>
    <row r="2569" spans="3:8" ht="12.75">
      <c r="C2569" s="701"/>
      <c r="D2569" s="701"/>
      <c r="E2569" s="701"/>
      <c r="H2569" s="701"/>
    </row>
    <row r="2570" spans="3:8" ht="12.75">
      <c r="C2570" s="701"/>
      <c r="D2570" s="701"/>
      <c r="E2570" s="701"/>
      <c r="H2570" s="701"/>
    </row>
    <row r="2571" spans="3:8" ht="12.75">
      <c r="C2571" s="701"/>
      <c r="D2571" s="701"/>
      <c r="E2571" s="701"/>
      <c r="H2571" s="701"/>
    </row>
    <row r="2572" spans="3:8" ht="12.75">
      <c r="C2572" s="701"/>
      <c r="D2572" s="701"/>
      <c r="E2572" s="701"/>
      <c r="H2572" s="701"/>
    </row>
    <row r="2573" spans="3:8" ht="12.75">
      <c r="C2573" s="701"/>
      <c r="D2573" s="701"/>
      <c r="E2573" s="701"/>
      <c r="H2573" s="701"/>
    </row>
    <row r="2574" spans="3:8" ht="12.75">
      <c r="C2574" s="701"/>
      <c r="D2574" s="701"/>
      <c r="E2574" s="701"/>
      <c r="H2574" s="701"/>
    </row>
    <row r="2575" spans="3:8" ht="12.75">
      <c r="C2575" s="701"/>
      <c r="D2575" s="701"/>
      <c r="E2575" s="701"/>
      <c r="H2575" s="701"/>
    </row>
    <row r="2576" spans="3:8" ht="12.75">
      <c r="C2576" s="701"/>
      <c r="D2576" s="701"/>
      <c r="E2576" s="701"/>
      <c r="H2576" s="701"/>
    </row>
    <row r="2577" spans="3:8" ht="12.75">
      <c r="C2577" s="701"/>
      <c r="D2577" s="701"/>
      <c r="E2577" s="701"/>
      <c r="H2577" s="701"/>
    </row>
    <row r="2578" spans="3:8" ht="12.75">
      <c r="C2578" s="701"/>
      <c r="D2578" s="701"/>
      <c r="E2578" s="701"/>
      <c r="H2578" s="701"/>
    </row>
    <row r="2579" spans="3:8" ht="12.75">
      <c r="C2579" s="701"/>
      <c r="D2579" s="701"/>
      <c r="E2579" s="701"/>
      <c r="H2579" s="701"/>
    </row>
    <row r="2580" spans="3:8" ht="12.75">
      <c r="C2580" s="701"/>
      <c r="D2580" s="701"/>
      <c r="E2580" s="701"/>
      <c r="H2580" s="701"/>
    </row>
    <row r="2581" spans="3:8" ht="12.75">
      <c r="C2581" s="701"/>
      <c r="D2581" s="701"/>
      <c r="E2581" s="701"/>
      <c r="H2581" s="701"/>
    </row>
    <row r="2582" spans="3:8" ht="12.75">
      <c r="C2582" s="701"/>
      <c r="D2582" s="701"/>
      <c r="E2582" s="701"/>
      <c r="H2582" s="701"/>
    </row>
    <row r="2583" spans="3:8" ht="12.75">
      <c r="C2583" s="701"/>
      <c r="D2583" s="701"/>
      <c r="E2583" s="701"/>
      <c r="H2583" s="701"/>
    </row>
    <row r="2584" spans="3:8" ht="12.75">
      <c r="C2584" s="701"/>
      <c r="D2584" s="701"/>
      <c r="E2584" s="701"/>
      <c r="H2584" s="701"/>
    </row>
    <row r="2585" spans="3:8" ht="12.75">
      <c r="C2585" s="701"/>
      <c r="D2585" s="701"/>
      <c r="E2585" s="701"/>
      <c r="H2585" s="701"/>
    </row>
    <row r="2586" spans="3:8" ht="12.75">
      <c r="C2586" s="701"/>
      <c r="D2586" s="701"/>
      <c r="E2586" s="701"/>
      <c r="H2586" s="701"/>
    </row>
    <row r="2587" spans="3:8" ht="12.75">
      <c r="C2587" s="701"/>
      <c r="D2587" s="701"/>
      <c r="E2587" s="701"/>
      <c r="H2587" s="701"/>
    </row>
    <row r="2588" spans="3:8" ht="12.75">
      <c r="C2588" s="701"/>
      <c r="D2588" s="701"/>
      <c r="E2588" s="701"/>
      <c r="H2588" s="701"/>
    </row>
    <row r="2589" spans="3:8" ht="12.75">
      <c r="C2589" s="701"/>
      <c r="D2589" s="701"/>
      <c r="E2589" s="701"/>
      <c r="H2589" s="701"/>
    </row>
    <row r="2590" spans="3:8" ht="12.75">
      <c r="C2590" s="701"/>
      <c r="D2590" s="701"/>
      <c r="E2590" s="701"/>
      <c r="H2590" s="701"/>
    </row>
    <row r="2591" spans="3:8" ht="12.75">
      <c r="C2591" s="701"/>
      <c r="D2591" s="701"/>
      <c r="E2591" s="701"/>
      <c r="H2591" s="701"/>
    </row>
    <row r="2592" spans="3:8" ht="12.75">
      <c r="C2592" s="701"/>
      <c r="D2592" s="701"/>
      <c r="E2592" s="701"/>
      <c r="H2592" s="701"/>
    </row>
    <row r="2593" spans="3:8" ht="12.75">
      <c r="C2593" s="701"/>
      <c r="D2593" s="701"/>
      <c r="E2593" s="701"/>
      <c r="H2593" s="701"/>
    </row>
    <row r="2594" spans="3:8" ht="12.75">
      <c r="C2594" s="701"/>
      <c r="D2594" s="701"/>
      <c r="E2594" s="701"/>
      <c r="H2594" s="701"/>
    </row>
    <row r="2595" spans="3:8" ht="12.75">
      <c r="C2595" s="701"/>
      <c r="D2595" s="701"/>
      <c r="E2595" s="701"/>
      <c r="H2595" s="701"/>
    </row>
    <row r="2596" spans="3:8" ht="12.75">
      <c r="C2596" s="701"/>
      <c r="D2596" s="701"/>
      <c r="E2596" s="701"/>
      <c r="H2596" s="701"/>
    </row>
    <row r="2597" spans="3:8" ht="12.75">
      <c r="C2597" s="701"/>
      <c r="D2597" s="701"/>
      <c r="E2597" s="701"/>
      <c r="H2597" s="701"/>
    </row>
    <row r="2598" spans="3:8" ht="12.75">
      <c r="C2598" s="701"/>
      <c r="D2598" s="701"/>
      <c r="E2598" s="701"/>
      <c r="H2598" s="701"/>
    </row>
    <row r="2599" spans="3:8" ht="12.75">
      <c r="C2599" s="701"/>
      <c r="D2599" s="701"/>
      <c r="E2599" s="701"/>
      <c r="H2599" s="701"/>
    </row>
    <row r="2600" spans="3:8" ht="12.75">
      <c r="C2600" s="701"/>
      <c r="D2600" s="701"/>
      <c r="E2600" s="701"/>
      <c r="H2600" s="701"/>
    </row>
    <row r="2601" spans="3:8" ht="12.75">
      <c r="C2601" s="701"/>
      <c r="D2601" s="701"/>
      <c r="E2601" s="701"/>
      <c r="H2601" s="701"/>
    </row>
    <row r="2602" spans="3:8" ht="12.75">
      <c r="C2602" s="701"/>
      <c r="D2602" s="701"/>
      <c r="E2602" s="701"/>
      <c r="H2602" s="701"/>
    </row>
    <row r="2603" spans="3:8" ht="12.75">
      <c r="C2603" s="701"/>
      <c r="D2603" s="701"/>
      <c r="E2603" s="701"/>
      <c r="H2603" s="701"/>
    </row>
    <row r="2604" spans="3:8" ht="12.75">
      <c r="C2604" s="701"/>
      <c r="D2604" s="701"/>
      <c r="E2604" s="701"/>
      <c r="H2604" s="701"/>
    </row>
    <row r="2605" spans="3:8" ht="12.75">
      <c r="C2605" s="701"/>
      <c r="D2605" s="701"/>
      <c r="E2605" s="701"/>
      <c r="H2605" s="701"/>
    </row>
    <row r="2606" spans="3:8" ht="12.75">
      <c r="C2606" s="701"/>
      <c r="D2606" s="701"/>
      <c r="E2606" s="701"/>
      <c r="H2606" s="701"/>
    </row>
    <row r="2607" spans="3:8" ht="12.75">
      <c r="C2607" s="701"/>
      <c r="D2607" s="701"/>
      <c r="E2607" s="701"/>
      <c r="H2607" s="701"/>
    </row>
    <row r="2608" spans="3:8" ht="12.75">
      <c r="C2608" s="701"/>
      <c r="D2608" s="701"/>
      <c r="E2608" s="701"/>
      <c r="H2608" s="701"/>
    </row>
    <row r="2609" spans="3:8" ht="12.75">
      <c r="C2609" s="701"/>
      <c r="D2609" s="701"/>
      <c r="E2609" s="701"/>
      <c r="H2609" s="701"/>
    </row>
    <row r="2610" spans="3:8" ht="12.75">
      <c r="C2610" s="701"/>
      <c r="D2610" s="701"/>
      <c r="E2610" s="701"/>
      <c r="H2610" s="701"/>
    </row>
    <row r="2611" spans="3:8" ht="12.75">
      <c r="C2611" s="701"/>
      <c r="D2611" s="701"/>
      <c r="E2611" s="701"/>
      <c r="H2611" s="701"/>
    </row>
    <row r="2612" spans="3:8" ht="12.75">
      <c r="C2612" s="701"/>
      <c r="D2612" s="701"/>
      <c r="E2612" s="701"/>
      <c r="H2612" s="701"/>
    </row>
    <row r="2613" spans="3:8" ht="12.75">
      <c r="C2613" s="701"/>
      <c r="D2613" s="701"/>
      <c r="E2613" s="701"/>
      <c r="H2613" s="701"/>
    </row>
    <row r="2614" spans="3:8" ht="12.75">
      <c r="C2614" s="701"/>
      <c r="D2614" s="701"/>
      <c r="E2614" s="701"/>
      <c r="H2614" s="701"/>
    </row>
    <row r="2615" spans="3:8" ht="12.75">
      <c r="C2615" s="701"/>
      <c r="D2615" s="701"/>
      <c r="E2615" s="701"/>
      <c r="H2615" s="701"/>
    </row>
    <row r="2616" spans="3:8" ht="12.75">
      <c r="C2616" s="701"/>
      <c r="D2616" s="701"/>
      <c r="E2616" s="701"/>
      <c r="H2616" s="701"/>
    </row>
    <row r="2617" spans="3:8" ht="12.75">
      <c r="C2617" s="701"/>
      <c r="D2617" s="701"/>
      <c r="E2617" s="701"/>
      <c r="H2617" s="701"/>
    </row>
    <row r="2618" spans="3:8" ht="12.75">
      <c r="C2618" s="701"/>
      <c r="D2618" s="701"/>
      <c r="E2618" s="701"/>
      <c r="H2618" s="701"/>
    </row>
    <row r="2619" spans="3:8" ht="12.75">
      <c r="C2619" s="701"/>
      <c r="D2619" s="701"/>
      <c r="E2619" s="701"/>
      <c r="H2619" s="701"/>
    </row>
    <row r="2620" spans="3:8" ht="12.75">
      <c r="C2620" s="701"/>
      <c r="D2620" s="701"/>
      <c r="E2620" s="701"/>
      <c r="H2620" s="701"/>
    </row>
    <row r="2621" spans="3:8" ht="12.75">
      <c r="C2621" s="701"/>
      <c r="D2621" s="701"/>
      <c r="E2621" s="701"/>
      <c r="H2621" s="701"/>
    </row>
    <row r="2622" spans="3:8" ht="12.75">
      <c r="C2622" s="701"/>
      <c r="D2622" s="701"/>
      <c r="E2622" s="701"/>
      <c r="H2622" s="701"/>
    </row>
    <row r="2623" spans="3:8" ht="12.75">
      <c r="C2623" s="701"/>
      <c r="D2623" s="701"/>
      <c r="E2623" s="701"/>
      <c r="H2623" s="701"/>
    </row>
    <row r="2624" spans="3:8" ht="12.75">
      <c r="C2624" s="701"/>
      <c r="D2624" s="701"/>
      <c r="E2624" s="701"/>
      <c r="H2624" s="701"/>
    </row>
    <row r="2625" spans="3:8" ht="12.75">
      <c r="C2625" s="701"/>
      <c r="D2625" s="701"/>
      <c r="E2625" s="701"/>
      <c r="H2625" s="701"/>
    </row>
    <row r="2626" spans="3:8" ht="12.75">
      <c r="C2626" s="701"/>
      <c r="D2626" s="701"/>
      <c r="E2626" s="701"/>
      <c r="H2626" s="701"/>
    </row>
    <row r="2627" spans="3:8" ht="12.75">
      <c r="C2627" s="701"/>
      <c r="D2627" s="701"/>
      <c r="E2627" s="701"/>
      <c r="H2627" s="701"/>
    </row>
    <row r="2628" spans="3:8" ht="12.75">
      <c r="C2628" s="701"/>
      <c r="D2628" s="701"/>
      <c r="E2628" s="701"/>
      <c r="H2628" s="701"/>
    </row>
    <row r="2629" spans="3:8" ht="12.75">
      <c r="C2629" s="701"/>
      <c r="D2629" s="701"/>
      <c r="E2629" s="701"/>
      <c r="H2629" s="701"/>
    </row>
    <row r="2630" spans="3:8" ht="12.75">
      <c r="C2630" s="701"/>
      <c r="D2630" s="701"/>
      <c r="E2630" s="701"/>
      <c r="H2630" s="701"/>
    </row>
    <row r="2631" spans="3:8" ht="12.75">
      <c r="C2631" s="701"/>
      <c r="D2631" s="701"/>
      <c r="E2631" s="701"/>
      <c r="H2631" s="701"/>
    </row>
    <row r="2632" spans="3:8" ht="12.75">
      <c r="C2632" s="701"/>
      <c r="D2632" s="701"/>
      <c r="E2632" s="701"/>
      <c r="H2632" s="701"/>
    </row>
    <row r="2633" spans="3:8" ht="12.75">
      <c r="C2633" s="701"/>
      <c r="D2633" s="701"/>
      <c r="E2633" s="701"/>
      <c r="H2633" s="701"/>
    </row>
    <row r="2634" spans="3:8" ht="12.75">
      <c r="C2634" s="701"/>
      <c r="D2634" s="701"/>
      <c r="E2634" s="701"/>
      <c r="H2634" s="701"/>
    </row>
    <row r="2635" spans="3:8" ht="12.75">
      <c r="C2635" s="701"/>
      <c r="D2635" s="701"/>
      <c r="E2635" s="701"/>
      <c r="H2635" s="701"/>
    </row>
    <row r="2636" spans="3:8" ht="12.75">
      <c r="C2636" s="701"/>
      <c r="D2636" s="701"/>
      <c r="E2636" s="701"/>
      <c r="H2636" s="701"/>
    </row>
    <row r="2637" spans="3:8" ht="12.75">
      <c r="C2637" s="701"/>
      <c r="D2637" s="701"/>
      <c r="E2637" s="701"/>
      <c r="H2637" s="701"/>
    </row>
    <row r="2638" spans="3:8" ht="12.75">
      <c r="C2638" s="701"/>
      <c r="D2638" s="701"/>
      <c r="E2638" s="701"/>
      <c r="H2638" s="701"/>
    </row>
    <row r="2639" spans="3:8" ht="12.75">
      <c r="C2639" s="701"/>
      <c r="D2639" s="701"/>
      <c r="E2639" s="701"/>
      <c r="H2639" s="701"/>
    </row>
    <row r="2640" spans="3:8" ht="12.75">
      <c r="C2640" s="701"/>
      <c r="D2640" s="701"/>
      <c r="E2640" s="701"/>
      <c r="H2640" s="701"/>
    </row>
    <row r="2641" spans="3:8" ht="12.75">
      <c r="C2641" s="701"/>
      <c r="D2641" s="701"/>
      <c r="E2641" s="701"/>
      <c r="H2641" s="701"/>
    </row>
    <row r="2642" spans="3:8" ht="12.75">
      <c r="C2642" s="701"/>
      <c r="D2642" s="701"/>
      <c r="E2642" s="701"/>
      <c r="H2642" s="701"/>
    </row>
    <row r="2643" spans="3:8" ht="12.75">
      <c r="C2643" s="701"/>
      <c r="D2643" s="701"/>
      <c r="E2643" s="701"/>
      <c r="H2643" s="701"/>
    </row>
    <row r="2644" spans="3:8" ht="12.75">
      <c r="C2644" s="701"/>
      <c r="D2644" s="701"/>
      <c r="E2644" s="701"/>
      <c r="H2644" s="701"/>
    </row>
    <row r="2645" spans="3:8" ht="12.75">
      <c r="C2645" s="701"/>
      <c r="D2645" s="701"/>
      <c r="E2645" s="701"/>
      <c r="H2645" s="701"/>
    </row>
    <row r="2646" spans="3:8" ht="12.75">
      <c r="C2646" s="701"/>
      <c r="D2646" s="701"/>
      <c r="E2646" s="701"/>
      <c r="H2646" s="701"/>
    </row>
    <row r="2647" spans="3:8" ht="12.75">
      <c r="C2647" s="701"/>
      <c r="D2647" s="701"/>
      <c r="E2647" s="701"/>
      <c r="H2647" s="701"/>
    </row>
    <row r="2648" spans="3:8" ht="12.75">
      <c r="C2648" s="701"/>
      <c r="D2648" s="701"/>
      <c r="E2648" s="701"/>
      <c r="H2648" s="701"/>
    </row>
    <row r="2649" spans="3:8" ht="12.75">
      <c r="C2649" s="701"/>
      <c r="D2649" s="701"/>
      <c r="E2649" s="701"/>
      <c r="H2649" s="701"/>
    </row>
    <row r="2650" spans="3:8" ht="12.75">
      <c r="C2650" s="701"/>
      <c r="D2650" s="701"/>
      <c r="E2650" s="701"/>
      <c r="H2650" s="701"/>
    </row>
    <row r="2651" spans="3:8" ht="12.75">
      <c r="C2651" s="701"/>
      <c r="D2651" s="701"/>
      <c r="E2651" s="701"/>
      <c r="H2651" s="701"/>
    </row>
    <row r="2652" spans="3:8" ht="12.75">
      <c r="C2652" s="701"/>
      <c r="D2652" s="701"/>
      <c r="E2652" s="701"/>
      <c r="H2652" s="701"/>
    </row>
    <row r="2653" spans="3:8" ht="12.75">
      <c r="C2653" s="701"/>
      <c r="D2653" s="701"/>
      <c r="E2653" s="701"/>
      <c r="H2653" s="701"/>
    </row>
    <row r="2654" spans="3:8" ht="12.75">
      <c r="C2654" s="701"/>
      <c r="D2654" s="701"/>
      <c r="E2654" s="701"/>
      <c r="H2654" s="701"/>
    </row>
    <row r="2655" spans="3:8" ht="12.75">
      <c r="C2655" s="701"/>
      <c r="D2655" s="701"/>
      <c r="E2655" s="701"/>
      <c r="H2655" s="701"/>
    </row>
    <row r="2656" spans="3:8" ht="12.75">
      <c r="C2656" s="701"/>
      <c r="D2656" s="701"/>
      <c r="E2656" s="701"/>
      <c r="H2656" s="701"/>
    </row>
    <row r="2657" spans="3:8" ht="12.75">
      <c r="C2657" s="701"/>
      <c r="D2657" s="701"/>
      <c r="E2657" s="701"/>
      <c r="H2657" s="701"/>
    </row>
    <row r="2658" spans="3:8" ht="12.75">
      <c r="C2658" s="701"/>
      <c r="D2658" s="701"/>
      <c r="E2658" s="701"/>
      <c r="H2658" s="701"/>
    </row>
    <row r="2659" spans="3:8" ht="12.75">
      <c r="C2659" s="701"/>
      <c r="D2659" s="701"/>
      <c r="E2659" s="701"/>
      <c r="H2659" s="701"/>
    </row>
    <row r="2660" spans="3:8" ht="12.75">
      <c r="C2660" s="701"/>
      <c r="D2660" s="701"/>
      <c r="E2660" s="701"/>
      <c r="H2660" s="701"/>
    </row>
    <row r="2661" spans="3:8" ht="12.75">
      <c r="C2661" s="701"/>
      <c r="D2661" s="701"/>
      <c r="E2661" s="701"/>
      <c r="H2661" s="701"/>
    </row>
    <row r="2662" spans="3:8" ht="12.75">
      <c r="C2662" s="701"/>
      <c r="D2662" s="701"/>
      <c r="E2662" s="701"/>
      <c r="H2662" s="701"/>
    </row>
    <row r="2663" spans="3:8" ht="12.75">
      <c r="C2663" s="701"/>
      <c r="D2663" s="701"/>
      <c r="E2663" s="701"/>
      <c r="H2663" s="701"/>
    </row>
    <row r="2664" spans="3:8" ht="12.75">
      <c r="C2664" s="701"/>
      <c r="D2664" s="701"/>
      <c r="E2664" s="701"/>
      <c r="H2664" s="701"/>
    </row>
    <row r="2665" spans="3:8" ht="12.75">
      <c r="C2665" s="701"/>
      <c r="D2665" s="701"/>
      <c r="E2665" s="701"/>
      <c r="H2665" s="701"/>
    </row>
    <row r="2666" spans="3:8" ht="12.75">
      <c r="C2666" s="701"/>
      <c r="D2666" s="701"/>
      <c r="E2666" s="701"/>
      <c r="H2666" s="701"/>
    </row>
    <row r="2667" spans="3:8" ht="12.75">
      <c r="C2667" s="701"/>
      <c r="D2667" s="701"/>
      <c r="E2667" s="701"/>
      <c r="H2667" s="701"/>
    </row>
    <row r="2668" spans="3:8" ht="12.75">
      <c r="C2668" s="701"/>
      <c r="D2668" s="701"/>
      <c r="E2668" s="701"/>
      <c r="H2668" s="701"/>
    </row>
    <row r="2669" spans="3:8" ht="12.75">
      <c r="C2669" s="701"/>
      <c r="D2669" s="701"/>
      <c r="E2669" s="701"/>
      <c r="H2669" s="701"/>
    </row>
    <row r="2670" spans="3:8" ht="12.75">
      <c r="C2670" s="701"/>
      <c r="D2670" s="701"/>
      <c r="E2670" s="701"/>
      <c r="H2670" s="701"/>
    </row>
    <row r="2671" spans="3:8" ht="12.75">
      <c r="C2671" s="701"/>
      <c r="D2671" s="701"/>
      <c r="E2671" s="701"/>
      <c r="H2671" s="701"/>
    </row>
    <row r="2672" spans="3:8" ht="12.75">
      <c r="C2672" s="701"/>
      <c r="D2672" s="701"/>
      <c r="E2672" s="701"/>
      <c r="H2672" s="701"/>
    </row>
    <row r="2673" spans="3:8" ht="12.75">
      <c r="C2673" s="701"/>
      <c r="D2673" s="701"/>
      <c r="E2673" s="701"/>
      <c r="H2673" s="701"/>
    </row>
    <row r="2674" spans="3:8" ht="12.75">
      <c r="C2674" s="701"/>
      <c r="D2674" s="701"/>
      <c r="E2674" s="701"/>
      <c r="H2674" s="701"/>
    </row>
    <row r="2675" spans="3:8" ht="12.75">
      <c r="C2675" s="701"/>
      <c r="D2675" s="701"/>
      <c r="E2675" s="701"/>
      <c r="H2675" s="701"/>
    </row>
    <row r="2676" spans="3:8" ht="12.75">
      <c r="C2676" s="701"/>
      <c r="D2676" s="701"/>
      <c r="E2676" s="701"/>
      <c r="H2676" s="701"/>
    </row>
    <row r="2677" spans="3:8" ht="12.75">
      <c r="C2677" s="701"/>
      <c r="D2677" s="701"/>
      <c r="E2677" s="701"/>
      <c r="H2677" s="701"/>
    </row>
    <row r="2678" spans="3:8" ht="12.75">
      <c r="C2678" s="701"/>
      <c r="D2678" s="701"/>
      <c r="E2678" s="701"/>
      <c r="H2678" s="701"/>
    </row>
    <row r="2679" spans="3:8" ht="12.75">
      <c r="C2679" s="701"/>
      <c r="D2679" s="701"/>
      <c r="E2679" s="701"/>
      <c r="H2679" s="701"/>
    </row>
    <row r="2680" spans="3:8" ht="12.75">
      <c r="C2680" s="701"/>
      <c r="D2680" s="701"/>
      <c r="E2680" s="701"/>
      <c r="H2680" s="701"/>
    </row>
    <row r="2681" spans="3:8" ht="12.75">
      <c r="C2681" s="701"/>
      <c r="D2681" s="701"/>
      <c r="E2681" s="701"/>
      <c r="H2681" s="701"/>
    </row>
    <row r="2682" spans="3:8" ht="12.75">
      <c r="C2682" s="701"/>
      <c r="D2682" s="701"/>
      <c r="E2682" s="701"/>
      <c r="H2682" s="701"/>
    </row>
    <row r="2683" spans="3:8" ht="12.75">
      <c r="C2683" s="701"/>
      <c r="D2683" s="701"/>
      <c r="E2683" s="701"/>
      <c r="H2683" s="701"/>
    </row>
    <row r="2684" spans="3:8" ht="12.75">
      <c r="C2684" s="701"/>
      <c r="D2684" s="701"/>
      <c r="E2684" s="701"/>
      <c r="H2684" s="701"/>
    </row>
    <row r="2685" spans="3:8" ht="12.75">
      <c r="C2685" s="701"/>
      <c r="D2685" s="701"/>
      <c r="E2685" s="701"/>
      <c r="H2685" s="701"/>
    </row>
    <row r="2686" spans="3:8" ht="12.75">
      <c r="C2686" s="701"/>
      <c r="D2686" s="701"/>
      <c r="E2686" s="701"/>
      <c r="H2686" s="701"/>
    </row>
    <row r="2687" spans="3:8" ht="12.75">
      <c r="C2687" s="701"/>
      <c r="D2687" s="701"/>
      <c r="E2687" s="701"/>
      <c r="H2687" s="701"/>
    </row>
    <row r="2688" spans="3:8" ht="12.75">
      <c r="C2688" s="701"/>
      <c r="D2688" s="701"/>
      <c r="E2688" s="701"/>
      <c r="H2688" s="701"/>
    </row>
    <row r="2689" spans="3:8" ht="12.75">
      <c r="C2689" s="701"/>
      <c r="D2689" s="701"/>
      <c r="E2689" s="701"/>
      <c r="H2689" s="701"/>
    </row>
    <row r="2690" spans="3:8" ht="12.75">
      <c r="C2690" s="701"/>
      <c r="D2690" s="701"/>
      <c r="E2690" s="701"/>
      <c r="H2690" s="701"/>
    </row>
    <row r="2691" spans="3:8" ht="12.75">
      <c r="C2691" s="701"/>
      <c r="D2691" s="701"/>
      <c r="E2691" s="701"/>
      <c r="H2691" s="701"/>
    </row>
    <row r="2692" spans="3:8" ht="12.75">
      <c r="C2692" s="701"/>
      <c r="D2692" s="701"/>
      <c r="E2692" s="701"/>
      <c r="H2692" s="701"/>
    </row>
    <row r="2693" spans="3:8" ht="12.75">
      <c r="C2693" s="701"/>
      <c r="D2693" s="701"/>
      <c r="E2693" s="701"/>
      <c r="H2693" s="701"/>
    </row>
    <row r="2694" spans="3:8" ht="12.75">
      <c r="C2694" s="701"/>
      <c r="D2694" s="701"/>
      <c r="E2694" s="701"/>
      <c r="H2694" s="701"/>
    </row>
    <row r="2695" spans="3:8" ht="12.75">
      <c r="C2695" s="701"/>
      <c r="D2695" s="701"/>
      <c r="E2695" s="701"/>
      <c r="H2695" s="701"/>
    </row>
    <row r="2696" spans="3:8" ht="12.75">
      <c r="C2696" s="701"/>
      <c r="D2696" s="701"/>
      <c r="E2696" s="701"/>
      <c r="H2696" s="701"/>
    </row>
    <row r="2697" spans="3:8" ht="12.75">
      <c r="C2697" s="701"/>
      <c r="D2697" s="701"/>
      <c r="E2697" s="701"/>
      <c r="H2697" s="701"/>
    </row>
    <row r="2698" spans="3:8" ht="12.75">
      <c r="C2698" s="701"/>
      <c r="D2698" s="701"/>
      <c r="E2698" s="701"/>
      <c r="H2698" s="701"/>
    </row>
    <row r="2699" spans="3:8" ht="12.75">
      <c r="C2699" s="701"/>
      <c r="D2699" s="701"/>
      <c r="E2699" s="701"/>
      <c r="H2699" s="701"/>
    </row>
    <row r="2700" spans="3:8" ht="12.75">
      <c r="C2700" s="701"/>
      <c r="D2700" s="701"/>
      <c r="E2700" s="701"/>
      <c r="H2700" s="701"/>
    </row>
    <row r="2701" spans="3:8" ht="12.75">
      <c r="C2701" s="701"/>
      <c r="D2701" s="701"/>
      <c r="E2701" s="701"/>
      <c r="H2701" s="701"/>
    </row>
    <row r="2702" spans="3:8" ht="12.75">
      <c r="C2702" s="701"/>
      <c r="D2702" s="701"/>
      <c r="E2702" s="701"/>
      <c r="H2702" s="701"/>
    </row>
    <row r="2703" spans="3:8" ht="12.75">
      <c r="C2703" s="701"/>
      <c r="D2703" s="701"/>
      <c r="E2703" s="701"/>
      <c r="H2703" s="701"/>
    </row>
    <row r="2704" spans="3:8" ht="12.75">
      <c r="C2704" s="701"/>
      <c r="D2704" s="701"/>
      <c r="E2704" s="701"/>
      <c r="H2704" s="701"/>
    </row>
    <row r="2705" spans="3:8" ht="12.75">
      <c r="C2705" s="701"/>
      <c r="D2705" s="701"/>
      <c r="E2705" s="701"/>
      <c r="H2705" s="701"/>
    </row>
    <row r="2706" spans="3:8" ht="12.75">
      <c r="C2706" s="701"/>
      <c r="D2706" s="701"/>
      <c r="E2706" s="701"/>
      <c r="H2706" s="701"/>
    </row>
    <row r="2707" spans="3:8" ht="12.75">
      <c r="C2707" s="701"/>
      <c r="D2707" s="701"/>
      <c r="E2707" s="701"/>
      <c r="H2707" s="701"/>
    </row>
    <row r="2708" spans="3:8" ht="12.75">
      <c r="C2708" s="701"/>
      <c r="D2708" s="701"/>
      <c r="E2708" s="701"/>
      <c r="H2708" s="701"/>
    </row>
    <row r="2709" spans="3:8" ht="12.75">
      <c r="C2709" s="701"/>
      <c r="D2709" s="701"/>
      <c r="E2709" s="701"/>
      <c r="H2709" s="701"/>
    </row>
    <row r="2710" spans="3:8" ht="12.75">
      <c r="C2710" s="701"/>
      <c r="D2710" s="701"/>
      <c r="E2710" s="701"/>
      <c r="H2710" s="701"/>
    </row>
    <row r="2711" spans="3:8" ht="12.75">
      <c r="C2711" s="701"/>
      <c r="D2711" s="701"/>
      <c r="E2711" s="701"/>
      <c r="H2711" s="701"/>
    </row>
    <row r="2712" spans="3:8" ht="12.75">
      <c r="C2712" s="701"/>
      <c r="D2712" s="701"/>
      <c r="E2712" s="701"/>
      <c r="H2712" s="701"/>
    </row>
    <row r="2713" spans="3:8" ht="12.75">
      <c r="C2713" s="701"/>
      <c r="D2713" s="701"/>
      <c r="E2713" s="701"/>
      <c r="H2713" s="701"/>
    </row>
    <row r="2714" spans="3:8" ht="12.75">
      <c r="C2714" s="701"/>
      <c r="D2714" s="701"/>
      <c r="E2714" s="701"/>
      <c r="H2714" s="701"/>
    </row>
    <row r="2715" spans="3:8" ht="12.75">
      <c r="C2715" s="701"/>
      <c r="D2715" s="701"/>
      <c r="E2715" s="701"/>
      <c r="H2715" s="701"/>
    </row>
    <row r="2716" spans="3:8" ht="12.75">
      <c r="C2716" s="701"/>
      <c r="D2716" s="701"/>
      <c r="E2716" s="701"/>
      <c r="H2716" s="701"/>
    </row>
    <row r="2717" spans="3:8" ht="12.75">
      <c r="C2717" s="701"/>
      <c r="D2717" s="701"/>
      <c r="E2717" s="701"/>
      <c r="H2717" s="701"/>
    </row>
    <row r="2718" spans="3:8" ht="12.75">
      <c r="C2718" s="701"/>
      <c r="D2718" s="701"/>
      <c r="E2718" s="701"/>
      <c r="H2718" s="701"/>
    </row>
    <row r="2719" spans="3:8" ht="12.75">
      <c r="C2719" s="701"/>
      <c r="D2719" s="701"/>
      <c r="E2719" s="701"/>
      <c r="H2719" s="701"/>
    </row>
    <row r="2720" spans="3:8" ht="12.75">
      <c r="C2720" s="701"/>
      <c r="D2720" s="701"/>
      <c r="E2720" s="701"/>
      <c r="H2720" s="701"/>
    </row>
    <row r="2721" spans="3:8" ht="12.75">
      <c r="C2721" s="701"/>
      <c r="D2721" s="701"/>
      <c r="E2721" s="701"/>
      <c r="H2721" s="701"/>
    </row>
    <row r="2722" spans="3:8" ht="12.75">
      <c r="C2722" s="701"/>
      <c r="D2722" s="701"/>
      <c r="E2722" s="701"/>
      <c r="H2722" s="701"/>
    </row>
    <row r="2723" spans="3:8" ht="12.75">
      <c r="C2723" s="701"/>
      <c r="D2723" s="701"/>
      <c r="E2723" s="701"/>
      <c r="H2723" s="701"/>
    </row>
    <row r="2724" spans="3:8" ht="12.75">
      <c r="C2724" s="701"/>
      <c r="D2724" s="701"/>
      <c r="E2724" s="701"/>
      <c r="H2724" s="701"/>
    </row>
    <row r="2725" spans="3:8" ht="12.75">
      <c r="C2725" s="701"/>
      <c r="D2725" s="701"/>
      <c r="E2725" s="701"/>
      <c r="H2725" s="701"/>
    </row>
    <row r="2726" spans="3:8" ht="12.75">
      <c r="C2726" s="701"/>
      <c r="D2726" s="701"/>
      <c r="E2726" s="701"/>
      <c r="H2726" s="701"/>
    </row>
    <row r="2727" spans="3:8" ht="12.75">
      <c r="C2727" s="701"/>
      <c r="D2727" s="701"/>
      <c r="E2727" s="701"/>
      <c r="H2727" s="701"/>
    </row>
    <row r="2728" spans="3:8" ht="12.75">
      <c r="C2728" s="701"/>
      <c r="D2728" s="701"/>
      <c r="E2728" s="701"/>
      <c r="H2728" s="701"/>
    </row>
    <row r="2729" spans="3:8" ht="12.75">
      <c r="C2729" s="701"/>
      <c r="D2729" s="701"/>
      <c r="E2729" s="701"/>
      <c r="H2729" s="701"/>
    </row>
    <row r="2730" spans="3:8" ht="12.75">
      <c r="C2730" s="701"/>
      <c r="D2730" s="701"/>
      <c r="E2730" s="701"/>
      <c r="H2730" s="701"/>
    </row>
    <row r="2731" spans="3:8" ht="12.75">
      <c r="C2731" s="701"/>
      <c r="D2731" s="701"/>
      <c r="E2731" s="701"/>
      <c r="H2731" s="701"/>
    </row>
    <row r="2732" spans="3:8" ht="12.75">
      <c r="C2732" s="701"/>
      <c r="D2732" s="701"/>
      <c r="E2732" s="701"/>
      <c r="H2732" s="701"/>
    </row>
    <row r="2733" spans="3:8" ht="12.75">
      <c r="C2733" s="701"/>
      <c r="D2733" s="701"/>
      <c r="E2733" s="701"/>
      <c r="H2733" s="701"/>
    </row>
    <row r="2734" spans="3:8" ht="12.75">
      <c r="C2734" s="701"/>
      <c r="D2734" s="701"/>
      <c r="E2734" s="701"/>
      <c r="H2734" s="701"/>
    </row>
    <row r="2735" spans="3:8" ht="12.75">
      <c r="C2735" s="701"/>
      <c r="D2735" s="701"/>
      <c r="E2735" s="701"/>
      <c r="H2735" s="701"/>
    </row>
    <row r="2736" spans="3:8" ht="12.75">
      <c r="C2736" s="701"/>
      <c r="D2736" s="701"/>
      <c r="E2736" s="701"/>
      <c r="H2736" s="701"/>
    </row>
    <row r="2737" spans="3:8" ht="12.75">
      <c r="C2737" s="701"/>
      <c r="D2737" s="701"/>
      <c r="E2737" s="701"/>
      <c r="H2737" s="701"/>
    </row>
    <row r="2738" spans="3:8" ht="12.75">
      <c r="C2738" s="701"/>
      <c r="D2738" s="701"/>
      <c r="E2738" s="701"/>
      <c r="H2738" s="701"/>
    </row>
    <row r="2739" spans="3:8" ht="12.75">
      <c r="C2739" s="701"/>
      <c r="D2739" s="701"/>
      <c r="E2739" s="701"/>
      <c r="H2739" s="701"/>
    </row>
    <row r="2740" spans="3:8" ht="12.75">
      <c r="C2740" s="701"/>
      <c r="D2740" s="701"/>
      <c r="E2740" s="701"/>
      <c r="H2740" s="701"/>
    </row>
    <row r="2741" spans="3:8" ht="12.75">
      <c r="C2741" s="701"/>
      <c r="D2741" s="701"/>
      <c r="E2741" s="701"/>
      <c r="H2741" s="701"/>
    </row>
    <row r="2742" spans="3:8" ht="12.75">
      <c r="C2742" s="701"/>
      <c r="D2742" s="701"/>
      <c r="E2742" s="701"/>
      <c r="H2742" s="701"/>
    </row>
    <row r="2743" spans="3:8" ht="12.75">
      <c r="C2743" s="701"/>
      <c r="D2743" s="701"/>
      <c r="E2743" s="701"/>
      <c r="H2743" s="701"/>
    </row>
    <row r="2744" spans="3:8" ht="12.75">
      <c r="C2744" s="701"/>
      <c r="D2744" s="701"/>
      <c r="E2744" s="701"/>
      <c r="H2744" s="701"/>
    </row>
    <row r="2745" spans="3:8" ht="12.75">
      <c r="C2745" s="701"/>
      <c r="D2745" s="701"/>
      <c r="E2745" s="701"/>
      <c r="H2745" s="701"/>
    </row>
    <row r="2746" spans="3:8" ht="12.75">
      <c r="C2746" s="701"/>
      <c r="D2746" s="701"/>
      <c r="E2746" s="701"/>
      <c r="H2746" s="701"/>
    </row>
    <row r="2747" spans="3:8" ht="12.75">
      <c r="C2747" s="701"/>
      <c r="D2747" s="701"/>
      <c r="E2747" s="701"/>
      <c r="H2747" s="701"/>
    </row>
    <row r="2748" spans="3:8" ht="12.75">
      <c r="C2748" s="701"/>
      <c r="D2748" s="701"/>
      <c r="E2748" s="701"/>
      <c r="H2748" s="701"/>
    </row>
    <row r="2749" spans="3:8" ht="12.75">
      <c r="C2749" s="701"/>
      <c r="D2749" s="701"/>
      <c r="E2749" s="701"/>
      <c r="H2749" s="701"/>
    </row>
    <row r="2750" spans="3:8" ht="12.75">
      <c r="C2750" s="701"/>
      <c r="D2750" s="701"/>
      <c r="E2750" s="701"/>
      <c r="H2750" s="701"/>
    </row>
    <row r="2751" spans="3:8" ht="12.75">
      <c r="C2751" s="701"/>
      <c r="D2751" s="701"/>
      <c r="E2751" s="701"/>
      <c r="H2751" s="701"/>
    </row>
    <row r="2752" spans="3:8" ht="12.75">
      <c r="C2752" s="701"/>
      <c r="D2752" s="701"/>
      <c r="E2752" s="701"/>
      <c r="H2752" s="701"/>
    </row>
    <row r="2753" spans="3:8" ht="12.75">
      <c r="C2753" s="701"/>
      <c r="D2753" s="701"/>
      <c r="E2753" s="701"/>
      <c r="H2753" s="701"/>
    </row>
    <row r="2754" spans="3:8" ht="12.75">
      <c r="C2754" s="701"/>
      <c r="D2754" s="701"/>
      <c r="E2754" s="701"/>
      <c r="H2754" s="701"/>
    </row>
    <row r="2755" spans="3:8" ht="12.75">
      <c r="C2755" s="701"/>
      <c r="D2755" s="701"/>
      <c r="E2755" s="701"/>
      <c r="H2755" s="701"/>
    </row>
    <row r="2756" spans="3:8" ht="12.75">
      <c r="C2756" s="701"/>
      <c r="D2756" s="701"/>
      <c r="E2756" s="701"/>
      <c r="H2756" s="701"/>
    </row>
    <row r="2757" spans="3:8" ht="12.75">
      <c r="C2757" s="701"/>
      <c r="D2757" s="701"/>
      <c r="E2757" s="701"/>
      <c r="H2757" s="701"/>
    </row>
    <row r="2758" spans="3:8" ht="12.75">
      <c r="C2758" s="701"/>
      <c r="D2758" s="701"/>
      <c r="E2758" s="701"/>
      <c r="H2758" s="701"/>
    </row>
    <row r="2759" spans="3:8" ht="12.75">
      <c r="C2759" s="701"/>
      <c r="D2759" s="701"/>
      <c r="E2759" s="701"/>
      <c r="H2759" s="701"/>
    </row>
    <row r="2760" spans="3:8" ht="12.75">
      <c r="C2760" s="701"/>
      <c r="D2760" s="701"/>
      <c r="E2760" s="701"/>
      <c r="H2760" s="701"/>
    </row>
    <row r="2761" spans="3:8" ht="12.75">
      <c r="C2761" s="701"/>
      <c r="D2761" s="701"/>
      <c r="E2761" s="701"/>
      <c r="H2761" s="701"/>
    </row>
    <row r="2762" spans="3:8" ht="12.75">
      <c r="C2762" s="701"/>
      <c r="D2762" s="701"/>
      <c r="E2762" s="701"/>
      <c r="H2762" s="701"/>
    </row>
    <row r="2763" spans="3:8" ht="12.75">
      <c r="C2763" s="701"/>
      <c r="D2763" s="701"/>
      <c r="E2763" s="701"/>
      <c r="H2763" s="701"/>
    </row>
    <row r="2764" spans="3:8" ht="12.75">
      <c r="C2764" s="701"/>
      <c r="D2764" s="701"/>
      <c r="E2764" s="701"/>
      <c r="H2764" s="701"/>
    </row>
    <row r="2765" spans="3:8" ht="12.75">
      <c r="C2765" s="701"/>
      <c r="D2765" s="701"/>
      <c r="E2765" s="701"/>
      <c r="H2765" s="701"/>
    </row>
    <row r="2766" spans="3:8" ht="12.75">
      <c r="C2766" s="701"/>
      <c r="D2766" s="701"/>
      <c r="E2766" s="701"/>
      <c r="H2766" s="701"/>
    </row>
    <row r="2767" spans="3:8" ht="12.75">
      <c r="C2767" s="701"/>
      <c r="D2767" s="701"/>
      <c r="E2767" s="701"/>
      <c r="H2767" s="701"/>
    </row>
    <row r="2768" spans="3:8" ht="12.75">
      <c r="C2768" s="701"/>
      <c r="D2768" s="701"/>
      <c r="E2768" s="701"/>
      <c r="H2768" s="701"/>
    </row>
    <row r="2769" spans="3:8" ht="12.75">
      <c r="C2769" s="701"/>
      <c r="D2769" s="701"/>
      <c r="E2769" s="701"/>
      <c r="H2769" s="701"/>
    </row>
    <row r="2770" spans="3:8" ht="12.75">
      <c r="C2770" s="701"/>
      <c r="D2770" s="701"/>
      <c r="E2770" s="701"/>
      <c r="H2770" s="701"/>
    </row>
    <row r="2771" spans="3:8" ht="12.75">
      <c r="C2771" s="701"/>
      <c r="D2771" s="701"/>
      <c r="E2771" s="701"/>
      <c r="H2771" s="701"/>
    </row>
    <row r="2772" spans="3:8" ht="12.75">
      <c r="C2772" s="701"/>
      <c r="D2772" s="701"/>
      <c r="E2772" s="701"/>
      <c r="H2772" s="701"/>
    </row>
    <row r="2773" spans="3:8" ht="12.75">
      <c r="C2773" s="701"/>
      <c r="D2773" s="701"/>
      <c r="E2773" s="701"/>
      <c r="H2773" s="701"/>
    </row>
    <row r="2774" spans="3:8" ht="12.75">
      <c r="C2774" s="701"/>
      <c r="D2774" s="701"/>
      <c r="E2774" s="701"/>
      <c r="H2774" s="701"/>
    </row>
    <row r="2775" spans="3:8" ht="12.75">
      <c r="C2775" s="701"/>
      <c r="D2775" s="701"/>
      <c r="E2775" s="701"/>
      <c r="H2775" s="701"/>
    </row>
    <row r="2776" spans="3:8" ht="12.75">
      <c r="C2776" s="701"/>
      <c r="D2776" s="701"/>
      <c r="E2776" s="701"/>
      <c r="H2776" s="701"/>
    </row>
    <row r="2777" spans="3:8" ht="12.75">
      <c r="C2777" s="701"/>
      <c r="D2777" s="701"/>
      <c r="E2777" s="701"/>
      <c r="H2777" s="701"/>
    </row>
    <row r="2778" spans="3:8" ht="12.75">
      <c r="C2778" s="701"/>
      <c r="D2778" s="701"/>
      <c r="E2778" s="701"/>
      <c r="H2778" s="701"/>
    </row>
    <row r="2779" spans="3:8" ht="12.75">
      <c r="C2779" s="701"/>
      <c r="D2779" s="701"/>
      <c r="E2779" s="701"/>
      <c r="H2779" s="701"/>
    </row>
    <row r="2780" spans="3:8" ht="12.75">
      <c r="C2780" s="701"/>
      <c r="D2780" s="701"/>
      <c r="E2780" s="701"/>
      <c r="H2780" s="701"/>
    </row>
    <row r="2781" spans="3:8" ht="12.75">
      <c r="C2781" s="701"/>
      <c r="D2781" s="701"/>
      <c r="E2781" s="701"/>
      <c r="H2781" s="701"/>
    </row>
    <row r="2782" spans="3:8" ht="12.75">
      <c r="C2782" s="701"/>
      <c r="D2782" s="701"/>
      <c r="E2782" s="701"/>
      <c r="H2782" s="701"/>
    </row>
    <row r="2783" spans="3:8" ht="12.75">
      <c r="C2783" s="701"/>
      <c r="D2783" s="701"/>
      <c r="E2783" s="701"/>
      <c r="H2783" s="701"/>
    </row>
    <row r="2784" spans="3:8" ht="12.75">
      <c r="C2784" s="701"/>
      <c r="D2784" s="701"/>
      <c r="E2784" s="701"/>
      <c r="H2784" s="701"/>
    </row>
    <row r="2785" spans="3:8" ht="12.75">
      <c r="C2785" s="701"/>
      <c r="D2785" s="701"/>
      <c r="E2785" s="701"/>
      <c r="H2785" s="701"/>
    </row>
    <row r="2786" spans="3:8" ht="12.75">
      <c r="C2786" s="701"/>
      <c r="D2786" s="701"/>
      <c r="E2786" s="701"/>
      <c r="H2786" s="701"/>
    </row>
    <row r="2787" spans="3:8" ht="12.75">
      <c r="C2787" s="701"/>
      <c r="D2787" s="701"/>
      <c r="E2787" s="701"/>
      <c r="H2787" s="701"/>
    </row>
    <row r="2788" spans="3:8" ht="12.75">
      <c r="C2788" s="701"/>
      <c r="D2788" s="701"/>
      <c r="E2788" s="701"/>
      <c r="H2788" s="701"/>
    </row>
    <row r="2789" spans="3:8" ht="12.75">
      <c r="C2789" s="701"/>
      <c r="D2789" s="701"/>
      <c r="E2789" s="701"/>
      <c r="H2789" s="701"/>
    </row>
    <row r="2790" spans="3:8" ht="12.75">
      <c r="C2790" s="701"/>
      <c r="D2790" s="701"/>
      <c r="E2790" s="701"/>
      <c r="H2790" s="701"/>
    </row>
    <row r="2791" spans="3:8" ht="12.75">
      <c r="C2791" s="701"/>
      <c r="D2791" s="701"/>
      <c r="E2791" s="701"/>
      <c r="H2791" s="701"/>
    </row>
    <row r="2792" spans="3:8" ht="12.75">
      <c r="C2792" s="701"/>
      <c r="D2792" s="701"/>
      <c r="E2792" s="701"/>
      <c r="H2792" s="701"/>
    </row>
    <row r="2793" spans="3:8" ht="12.75">
      <c r="C2793" s="701"/>
      <c r="D2793" s="701"/>
      <c r="E2793" s="701"/>
      <c r="H2793" s="701"/>
    </row>
    <row r="2794" spans="3:8" ht="12.75">
      <c r="C2794" s="701"/>
      <c r="D2794" s="701"/>
      <c r="E2794" s="701"/>
      <c r="H2794" s="701"/>
    </row>
    <row r="2795" spans="3:8" ht="12.75">
      <c r="C2795" s="701"/>
      <c r="D2795" s="701"/>
      <c r="E2795" s="701"/>
      <c r="H2795" s="701"/>
    </row>
    <row r="2796" spans="3:8" ht="12.75">
      <c r="C2796" s="701"/>
      <c r="D2796" s="701"/>
      <c r="E2796" s="701"/>
      <c r="H2796" s="701"/>
    </row>
    <row r="2797" spans="3:8" ht="12.75">
      <c r="C2797" s="701"/>
      <c r="D2797" s="701"/>
      <c r="E2797" s="701"/>
      <c r="H2797" s="701"/>
    </row>
    <row r="2798" spans="3:8" ht="12.75">
      <c r="C2798" s="701"/>
      <c r="D2798" s="701"/>
      <c r="E2798" s="701"/>
      <c r="H2798" s="701"/>
    </row>
    <row r="2799" spans="3:8" ht="12.75">
      <c r="C2799" s="701"/>
      <c r="D2799" s="701"/>
      <c r="E2799" s="701"/>
      <c r="H2799" s="701"/>
    </row>
    <row r="2800" spans="3:8" ht="12.75">
      <c r="C2800" s="701"/>
      <c r="D2800" s="701"/>
      <c r="E2800" s="701"/>
      <c r="H2800" s="701"/>
    </row>
    <row r="2801" spans="3:8" ht="12.75">
      <c r="C2801" s="701"/>
      <c r="D2801" s="701"/>
      <c r="E2801" s="701"/>
      <c r="H2801" s="701"/>
    </row>
    <row r="2802" spans="3:8" ht="12.75">
      <c r="C2802" s="701"/>
      <c r="D2802" s="701"/>
      <c r="E2802" s="701"/>
      <c r="H2802" s="701"/>
    </row>
    <row r="2803" spans="3:8" ht="12.75">
      <c r="C2803" s="701"/>
      <c r="D2803" s="701"/>
      <c r="E2803" s="701"/>
      <c r="H2803" s="701"/>
    </row>
    <row r="2804" spans="3:8" ht="12.75">
      <c r="C2804" s="701"/>
      <c r="D2804" s="701"/>
      <c r="E2804" s="701"/>
      <c r="H2804" s="701"/>
    </row>
    <row r="2805" spans="3:8" ht="12.75">
      <c r="C2805" s="701"/>
      <c r="D2805" s="701"/>
      <c r="E2805" s="701"/>
      <c r="H2805" s="701"/>
    </row>
    <row r="2806" spans="3:8" ht="12.75">
      <c r="C2806" s="701"/>
      <c r="D2806" s="701"/>
      <c r="E2806" s="701"/>
      <c r="H2806" s="701"/>
    </row>
    <row r="2807" spans="3:8" ht="12.75">
      <c r="C2807" s="701"/>
      <c r="D2807" s="701"/>
      <c r="E2807" s="701"/>
      <c r="H2807" s="701"/>
    </row>
    <row r="2808" spans="3:8" ht="12.75">
      <c r="C2808" s="701"/>
      <c r="D2808" s="701"/>
      <c r="E2808" s="701"/>
      <c r="H2808" s="701"/>
    </row>
    <row r="2809" spans="3:8" ht="12.75">
      <c r="C2809" s="701"/>
      <c r="D2809" s="701"/>
      <c r="E2809" s="701"/>
      <c r="H2809" s="701"/>
    </row>
    <row r="2810" spans="3:8" ht="12.75">
      <c r="C2810" s="701"/>
      <c r="D2810" s="701"/>
      <c r="E2810" s="701"/>
      <c r="H2810" s="701"/>
    </row>
    <row r="2811" spans="3:8" ht="12.75">
      <c r="C2811" s="701"/>
      <c r="D2811" s="701"/>
      <c r="E2811" s="701"/>
      <c r="H2811" s="701"/>
    </row>
    <row r="2812" spans="3:8" ht="12.75">
      <c r="C2812" s="701"/>
      <c r="D2812" s="701"/>
      <c r="E2812" s="701"/>
      <c r="H2812" s="701"/>
    </row>
    <row r="2813" spans="3:8" ht="12.75">
      <c r="C2813" s="701"/>
      <c r="D2813" s="701"/>
      <c r="E2813" s="701"/>
      <c r="H2813" s="701"/>
    </row>
    <row r="2814" spans="3:8" ht="12.75">
      <c r="C2814" s="701"/>
      <c r="D2814" s="701"/>
      <c r="E2814" s="701"/>
      <c r="H2814" s="701"/>
    </row>
    <row r="2815" spans="3:8" ht="12.75">
      <c r="C2815" s="701"/>
      <c r="D2815" s="701"/>
      <c r="E2815" s="701"/>
      <c r="H2815" s="701"/>
    </row>
    <row r="2816" spans="3:8" ht="12.75">
      <c r="C2816" s="701"/>
      <c r="D2816" s="701"/>
      <c r="E2816" s="701"/>
      <c r="H2816" s="701"/>
    </row>
    <row r="2817" spans="3:8" ht="12.75">
      <c r="C2817" s="701"/>
      <c r="D2817" s="701"/>
      <c r="E2817" s="701"/>
      <c r="H2817" s="701"/>
    </row>
    <row r="2818" spans="3:8" ht="12.75">
      <c r="C2818" s="701"/>
      <c r="D2818" s="701"/>
      <c r="E2818" s="701"/>
      <c r="H2818" s="701"/>
    </row>
    <row r="2819" spans="3:8" ht="12.75">
      <c r="C2819" s="701"/>
      <c r="D2819" s="701"/>
      <c r="E2819" s="701"/>
      <c r="H2819" s="701"/>
    </row>
    <row r="2820" spans="3:8" ht="12.75">
      <c r="C2820" s="701"/>
      <c r="D2820" s="701"/>
      <c r="E2820" s="701"/>
      <c r="H2820" s="701"/>
    </row>
    <row r="2821" spans="3:8" ht="12.75">
      <c r="C2821" s="701"/>
      <c r="D2821" s="701"/>
      <c r="E2821" s="701"/>
      <c r="H2821" s="701"/>
    </row>
    <row r="2822" spans="3:8" ht="12.75">
      <c r="C2822" s="701"/>
      <c r="D2822" s="701"/>
      <c r="E2822" s="701"/>
      <c r="H2822" s="701"/>
    </row>
    <row r="2823" spans="3:8" ht="12.75">
      <c r="C2823" s="701"/>
      <c r="D2823" s="701"/>
      <c r="E2823" s="701"/>
      <c r="H2823" s="701"/>
    </row>
    <row r="2824" spans="3:8" ht="12.75">
      <c r="C2824" s="701"/>
      <c r="D2824" s="701"/>
      <c r="E2824" s="701"/>
      <c r="H2824" s="701"/>
    </row>
    <row r="2825" spans="3:8" ht="12.75">
      <c r="C2825" s="701"/>
      <c r="D2825" s="701"/>
      <c r="E2825" s="701"/>
      <c r="H2825" s="701"/>
    </row>
    <row r="2826" spans="3:8" ht="12.75">
      <c r="C2826" s="701"/>
      <c r="D2826" s="701"/>
      <c r="E2826" s="701"/>
      <c r="H2826" s="701"/>
    </row>
    <row r="2827" spans="3:8" ht="12.75">
      <c r="C2827" s="701"/>
      <c r="D2827" s="701"/>
      <c r="E2827" s="701"/>
      <c r="H2827" s="701"/>
    </row>
    <row r="2828" spans="3:8" ht="12.75">
      <c r="C2828" s="701"/>
      <c r="D2828" s="701"/>
      <c r="E2828" s="701"/>
      <c r="H2828" s="701"/>
    </row>
    <row r="2829" spans="3:8" ht="12.75">
      <c r="C2829" s="701"/>
      <c r="D2829" s="701"/>
      <c r="E2829" s="701"/>
      <c r="H2829" s="701"/>
    </row>
    <row r="2830" spans="3:8" ht="12.75">
      <c r="C2830" s="701"/>
      <c r="D2830" s="701"/>
      <c r="E2830" s="701"/>
      <c r="H2830" s="701"/>
    </row>
    <row r="2831" spans="3:8" ht="12.75">
      <c r="C2831" s="701"/>
      <c r="D2831" s="701"/>
      <c r="E2831" s="701"/>
      <c r="H2831" s="701"/>
    </row>
    <row r="2832" spans="3:8" ht="12.75">
      <c r="C2832" s="701"/>
      <c r="D2832" s="701"/>
      <c r="E2832" s="701"/>
      <c r="H2832" s="701"/>
    </row>
    <row r="2833" spans="3:8" ht="12.75">
      <c r="C2833" s="701"/>
      <c r="D2833" s="701"/>
      <c r="E2833" s="701"/>
      <c r="H2833" s="701"/>
    </row>
    <row r="2834" spans="3:8" ht="12.75">
      <c r="C2834" s="701"/>
      <c r="D2834" s="701"/>
      <c r="E2834" s="701"/>
      <c r="H2834" s="701"/>
    </row>
    <row r="2835" spans="3:8" ht="12.75">
      <c r="C2835" s="701"/>
      <c r="D2835" s="701"/>
      <c r="E2835" s="701"/>
      <c r="H2835" s="701"/>
    </row>
    <row r="2836" spans="3:8" ht="12.75">
      <c r="C2836" s="701"/>
      <c r="D2836" s="701"/>
      <c r="E2836" s="701"/>
      <c r="H2836" s="701"/>
    </row>
    <row r="2837" spans="3:8" ht="12.75">
      <c r="C2837" s="701"/>
      <c r="D2837" s="701"/>
      <c r="E2837" s="701"/>
      <c r="H2837" s="701"/>
    </row>
    <row r="2838" spans="3:8" ht="12.75">
      <c r="C2838" s="701"/>
      <c r="D2838" s="701"/>
      <c r="E2838" s="701"/>
      <c r="H2838" s="701"/>
    </row>
    <row r="2839" spans="3:8" ht="12.75">
      <c r="C2839" s="701"/>
      <c r="D2839" s="701"/>
      <c r="E2839" s="701"/>
      <c r="H2839" s="701"/>
    </row>
    <row r="2840" spans="3:8" ht="12.75">
      <c r="C2840" s="701"/>
      <c r="D2840" s="701"/>
      <c r="E2840" s="701"/>
      <c r="H2840" s="701"/>
    </row>
    <row r="2841" spans="3:8" ht="12.75">
      <c r="C2841" s="701"/>
      <c r="D2841" s="701"/>
      <c r="E2841" s="701"/>
      <c r="H2841" s="701"/>
    </row>
    <row r="2842" spans="3:8" ht="12.75">
      <c r="C2842" s="701"/>
      <c r="D2842" s="701"/>
      <c r="E2842" s="701"/>
      <c r="H2842" s="701"/>
    </row>
    <row r="2843" spans="3:8" ht="12.75">
      <c r="C2843" s="701"/>
      <c r="D2843" s="701"/>
      <c r="E2843" s="701"/>
      <c r="H2843" s="701"/>
    </row>
    <row r="2844" spans="3:8" ht="12.75">
      <c r="C2844" s="701"/>
      <c r="D2844" s="701"/>
      <c r="E2844" s="701"/>
      <c r="H2844" s="701"/>
    </row>
    <row r="2845" spans="3:8" ht="12.75">
      <c r="C2845" s="701"/>
      <c r="D2845" s="701"/>
      <c r="E2845" s="701"/>
      <c r="H2845" s="701"/>
    </row>
    <row r="2846" spans="3:8" ht="12.75">
      <c r="C2846" s="701"/>
      <c r="D2846" s="701"/>
      <c r="E2846" s="701"/>
      <c r="H2846" s="701"/>
    </row>
    <row r="2847" spans="3:8" ht="12.75">
      <c r="C2847" s="701"/>
      <c r="D2847" s="701"/>
      <c r="E2847" s="701"/>
      <c r="H2847" s="701"/>
    </row>
    <row r="2848" spans="3:8" ht="12.75">
      <c r="C2848" s="701"/>
      <c r="D2848" s="701"/>
      <c r="E2848" s="701"/>
      <c r="H2848" s="701"/>
    </row>
    <row r="2849" spans="3:8" ht="12.75">
      <c r="C2849" s="701"/>
      <c r="D2849" s="701"/>
      <c r="E2849" s="701"/>
      <c r="H2849" s="701"/>
    </row>
    <row r="2850" spans="3:8" ht="12.75">
      <c r="C2850" s="701"/>
      <c r="D2850" s="701"/>
      <c r="E2850" s="701"/>
      <c r="H2850" s="701"/>
    </row>
    <row r="2851" spans="3:8" ht="12.75">
      <c r="C2851" s="701"/>
      <c r="D2851" s="701"/>
      <c r="E2851" s="701"/>
      <c r="H2851" s="701"/>
    </row>
    <row r="2852" spans="3:8" ht="12.75">
      <c r="C2852" s="701"/>
      <c r="D2852" s="701"/>
      <c r="E2852" s="701"/>
      <c r="H2852" s="701"/>
    </row>
    <row r="2853" spans="3:8" ht="12.75">
      <c r="C2853" s="701"/>
      <c r="D2853" s="701"/>
      <c r="E2853" s="701"/>
      <c r="H2853" s="701"/>
    </row>
    <row r="2854" spans="3:8" ht="12.75">
      <c r="C2854" s="701"/>
      <c r="D2854" s="701"/>
      <c r="E2854" s="701"/>
      <c r="H2854" s="701"/>
    </row>
    <row r="2855" spans="3:8" ht="12.75">
      <c r="C2855" s="701"/>
      <c r="D2855" s="701"/>
      <c r="E2855" s="701"/>
      <c r="H2855" s="701"/>
    </row>
    <row r="2856" spans="3:8" ht="12.75">
      <c r="C2856" s="701"/>
      <c r="D2856" s="701"/>
      <c r="E2856" s="701"/>
      <c r="H2856" s="701"/>
    </row>
    <row r="2857" spans="3:8" ht="12.75">
      <c r="C2857" s="701"/>
      <c r="D2857" s="701"/>
      <c r="E2857" s="701"/>
      <c r="H2857" s="701"/>
    </row>
    <row r="2858" spans="3:8" ht="12.75">
      <c r="C2858" s="701"/>
      <c r="D2858" s="701"/>
      <c r="E2858" s="701"/>
      <c r="H2858" s="701"/>
    </row>
    <row r="2859" spans="3:8" ht="12.75">
      <c r="C2859" s="701"/>
      <c r="D2859" s="701"/>
      <c r="E2859" s="701"/>
      <c r="H2859" s="701"/>
    </row>
    <row r="2860" spans="3:8" ht="12.75">
      <c r="C2860" s="701"/>
      <c r="D2860" s="701"/>
      <c r="E2860" s="701"/>
      <c r="H2860" s="701"/>
    </row>
    <row r="2861" spans="3:8" ht="12.75">
      <c r="C2861" s="701"/>
      <c r="D2861" s="701"/>
      <c r="E2861" s="701"/>
      <c r="H2861" s="701"/>
    </row>
    <row r="2862" spans="3:8" ht="12.75">
      <c r="C2862" s="701"/>
      <c r="D2862" s="701"/>
      <c r="E2862" s="701"/>
      <c r="H2862" s="701"/>
    </row>
    <row r="2863" spans="3:8" ht="12.75">
      <c r="C2863" s="701"/>
      <c r="D2863" s="701"/>
      <c r="E2863" s="701"/>
      <c r="H2863" s="701"/>
    </row>
    <row r="2864" spans="3:8" ht="12.75">
      <c r="C2864" s="701"/>
      <c r="D2864" s="701"/>
      <c r="E2864" s="701"/>
      <c r="H2864" s="701"/>
    </row>
    <row r="2865" spans="3:8" ht="12.75">
      <c r="C2865" s="701"/>
      <c r="D2865" s="701"/>
      <c r="E2865" s="701"/>
      <c r="H2865" s="701"/>
    </row>
    <row r="2866" spans="3:8" ht="12.75">
      <c r="C2866" s="701"/>
      <c r="D2866" s="701"/>
      <c r="E2866" s="701"/>
      <c r="H2866" s="701"/>
    </row>
    <row r="2867" spans="3:8" ht="12.75">
      <c r="C2867" s="701"/>
      <c r="D2867" s="701"/>
      <c r="E2867" s="701"/>
      <c r="H2867" s="701"/>
    </row>
    <row r="2868" spans="3:8" ht="12.75">
      <c r="C2868" s="701"/>
      <c r="D2868" s="701"/>
      <c r="E2868" s="701"/>
      <c r="H2868" s="701"/>
    </row>
    <row r="2869" spans="3:8" ht="12.75">
      <c r="C2869" s="701"/>
      <c r="D2869" s="701"/>
      <c r="E2869" s="701"/>
      <c r="H2869" s="701"/>
    </row>
    <row r="2870" spans="3:8" ht="12.75">
      <c r="C2870" s="701"/>
      <c r="D2870" s="701"/>
      <c r="E2870" s="701"/>
      <c r="H2870" s="701"/>
    </row>
    <row r="2871" spans="3:8" ht="12.75">
      <c r="C2871" s="701"/>
      <c r="D2871" s="701"/>
      <c r="E2871" s="701"/>
      <c r="H2871" s="701"/>
    </row>
    <row r="2872" spans="3:8" ht="12.75">
      <c r="C2872" s="701"/>
      <c r="D2872" s="701"/>
      <c r="E2872" s="701"/>
      <c r="H2872" s="701"/>
    </row>
    <row r="2873" spans="3:8" ht="12.75">
      <c r="C2873" s="701"/>
      <c r="D2873" s="701"/>
      <c r="E2873" s="701"/>
      <c r="H2873" s="701"/>
    </row>
    <row r="2874" spans="3:8" ht="12.75">
      <c r="C2874" s="701"/>
      <c r="D2874" s="701"/>
      <c r="E2874" s="701"/>
      <c r="H2874" s="701"/>
    </row>
    <row r="2875" spans="3:8" ht="12.75">
      <c r="C2875" s="701"/>
      <c r="D2875" s="701"/>
      <c r="E2875" s="701"/>
      <c r="H2875" s="701"/>
    </row>
    <row r="2876" spans="3:8" ht="12.75">
      <c r="C2876" s="701"/>
      <c r="D2876" s="701"/>
      <c r="E2876" s="701"/>
      <c r="H2876" s="701"/>
    </row>
    <row r="2877" spans="3:8" ht="12.75">
      <c r="C2877" s="701"/>
      <c r="D2877" s="701"/>
      <c r="E2877" s="701"/>
      <c r="H2877" s="701"/>
    </row>
    <row r="2878" spans="3:8" ht="12.75">
      <c r="C2878" s="701"/>
      <c r="D2878" s="701"/>
      <c r="E2878" s="701"/>
      <c r="H2878" s="701"/>
    </row>
    <row r="2879" spans="3:8" ht="12.75">
      <c r="C2879" s="701"/>
      <c r="D2879" s="701"/>
      <c r="E2879" s="701"/>
      <c r="H2879" s="701"/>
    </row>
    <row r="2880" spans="3:8" ht="12.75">
      <c r="C2880" s="701"/>
      <c r="D2880" s="701"/>
      <c r="E2880" s="701"/>
      <c r="H2880" s="701"/>
    </row>
    <row r="2881" spans="3:8" ht="12.75">
      <c r="C2881" s="701"/>
      <c r="D2881" s="701"/>
      <c r="E2881" s="701"/>
      <c r="H2881" s="701"/>
    </row>
    <row r="2882" spans="3:8" ht="12.75">
      <c r="C2882" s="701"/>
      <c r="D2882" s="701"/>
      <c r="E2882" s="701"/>
      <c r="H2882" s="701"/>
    </row>
    <row r="2883" spans="3:8" ht="12.75">
      <c r="C2883" s="701"/>
      <c r="D2883" s="701"/>
      <c r="E2883" s="701"/>
      <c r="H2883" s="701"/>
    </row>
    <row r="2884" spans="3:8" ht="12.75">
      <c r="C2884" s="701"/>
      <c r="D2884" s="701"/>
      <c r="E2884" s="701"/>
      <c r="H2884" s="701"/>
    </row>
    <row r="2885" spans="3:8" ht="12.75">
      <c r="C2885" s="701"/>
      <c r="D2885" s="701"/>
      <c r="E2885" s="701"/>
      <c r="H2885" s="701"/>
    </row>
    <row r="2886" spans="3:8" ht="12.75">
      <c r="C2886" s="701"/>
      <c r="D2886" s="701"/>
      <c r="E2886" s="701"/>
      <c r="H2886" s="701"/>
    </row>
    <row r="2887" spans="3:8" ht="12.75">
      <c r="C2887" s="701"/>
      <c r="D2887" s="701"/>
      <c r="E2887" s="701"/>
      <c r="H2887" s="701"/>
    </row>
    <row r="2888" spans="3:8" ht="12.75">
      <c r="C2888" s="701"/>
      <c r="D2888" s="701"/>
      <c r="E2888" s="701"/>
      <c r="H2888" s="701"/>
    </row>
    <row r="2889" spans="3:8" ht="12.75">
      <c r="C2889" s="701"/>
      <c r="D2889" s="701"/>
      <c r="E2889" s="701"/>
      <c r="H2889" s="701"/>
    </row>
    <row r="2890" spans="3:8" ht="12.75">
      <c r="C2890" s="701"/>
      <c r="D2890" s="701"/>
      <c r="E2890" s="701"/>
      <c r="H2890" s="701"/>
    </row>
    <row r="2891" spans="3:8" ht="12.75">
      <c r="C2891" s="701"/>
      <c r="D2891" s="701"/>
      <c r="E2891" s="701"/>
      <c r="H2891" s="701"/>
    </row>
    <row r="2892" spans="3:8" ht="12.75">
      <c r="C2892" s="701"/>
      <c r="D2892" s="701"/>
      <c r="E2892" s="701"/>
      <c r="H2892" s="701"/>
    </row>
    <row r="2893" spans="3:8" ht="12.75">
      <c r="C2893" s="701"/>
      <c r="D2893" s="701"/>
      <c r="E2893" s="701"/>
      <c r="H2893" s="701"/>
    </row>
    <row r="2894" spans="3:8" ht="12.75">
      <c r="C2894" s="701"/>
      <c r="D2894" s="701"/>
      <c r="E2894" s="701"/>
      <c r="H2894" s="701"/>
    </row>
    <row r="2895" spans="3:8" ht="12.75">
      <c r="C2895" s="701"/>
      <c r="D2895" s="701"/>
      <c r="E2895" s="701"/>
      <c r="H2895" s="701"/>
    </row>
    <row r="2896" spans="3:8" ht="12.75">
      <c r="C2896" s="701"/>
      <c r="D2896" s="701"/>
      <c r="E2896" s="701"/>
      <c r="H2896" s="701"/>
    </row>
    <row r="2897" spans="3:8" ht="12.75">
      <c r="C2897" s="701"/>
      <c r="D2897" s="701"/>
      <c r="E2897" s="701"/>
      <c r="H2897" s="701"/>
    </row>
    <row r="2898" spans="3:8" ht="12.75">
      <c r="C2898" s="701"/>
      <c r="D2898" s="701"/>
      <c r="E2898" s="701"/>
      <c r="H2898" s="701"/>
    </row>
    <row r="2899" spans="3:8" ht="12.75">
      <c r="C2899" s="701"/>
      <c r="D2899" s="701"/>
      <c r="E2899" s="701"/>
      <c r="H2899" s="701"/>
    </row>
    <row r="2900" spans="3:8" ht="12.75">
      <c r="C2900" s="701"/>
      <c r="D2900" s="701"/>
      <c r="E2900" s="701"/>
      <c r="H2900" s="701"/>
    </row>
    <row r="2901" spans="3:8" ht="12.75">
      <c r="C2901" s="701"/>
      <c r="D2901" s="701"/>
      <c r="E2901" s="701"/>
      <c r="H2901" s="701"/>
    </row>
    <row r="2902" spans="3:8" ht="12.75">
      <c r="C2902" s="701"/>
      <c r="D2902" s="701"/>
      <c r="E2902" s="701"/>
      <c r="H2902" s="701"/>
    </row>
    <row r="2903" spans="3:8" ht="12.75">
      <c r="C2903" s="701"/>
      <c r="D2903" s="701"/>
      <c r="E2903" s="701"/>
      <c r="H2903" s="701"/>
    </row>
    <row r="2904" spans="3:8" ht="12.75">
      <c r="C2904" s="701"/>
      <c r="D2904" s="701"/>
      <c r="E2904" s="701"/>
      <c r="H2904" s="701"/>
    </row>
    <row r="2905" spans="3:8" ht="12.75">
      <c r="C2905" s="701"/>
      <c r="D2905" s="701"/>
      <c r="E2905" s="701"/>
      <c r="H2905" s="701"/>
    </row>
    <row r="2906" spans="3:8" ht="12.75">
      <c r="C2906" s="701"/>
      <c r="D2906" s="701"/>
      <c r="E2906" s="701"/>
      <c r="H2906" s="701"/>
    </row>
    <row r="2907" spans="3:8" ht="12.75">
      <c r="C2907" s="701"/>
      <c r="D2907" s="701"/>
      <c r="E2907" s="701"/>
      <c r="H2907" s="701"/>
    </row>
    <row r="2908" spans="3:8" ht="12.75">
      <c r="C2908" s="701"/>
      <c r="D2908" s="701"/>
      <c r="E2908" s="701"/>
      <c r="H2908" s="701"/>
    </row>
    <row r="2909" spans="3:8" ht="12.75">
      <c r="C2909" s="701"/>
      <c r="D2909" s="701"/>
      <c r="E2909" s="701"/>
      <c r="H2909" s="701"/>
    </row>
    <row r="2910" spans="3:8" ht="12.75">
      <c r="C2910" s="701"/>
      <c r="D2910" s="701"/>
      <c r="E2910" s="701"/>
      <c r="H2910" s="701"/>
    </row>
    <row r="2911" spans="3:8" ht="12.75">
      <c r="C2911" s="701"/>
      <c r="D2911" s="701"/>
      <c r="E2911" s="701"/>
      <c r="H2911" s="701"/>
    </row>
    <row r="2912" spans="3:8" ht="12.75">
      <c r="C2912" s="701"/>
      <c r="D2912" s="701"/>
      <c r="E2912" s="701"/>
      <c r="H2912" s="701"/>
    </row>
    <row r="2913" spans="3:8" ht="12.75">
      <c r="C2913" s="701"/>
      <c r="D2913" s="701"/>
      <c r="E2913" s="701"/>
      <c r="H2913" s="701"/>
    </row>
    <row r="2914" spans="3:8" ht="12.75">
      <c r="C2914" s="701"/>
      <c r="D2914" s="701"/>
      <c r="E2914" s="701"/>
      <c r="H2914" s="701"/>
    </row>
    <row r="2915" spans="3:8" ht="12.75">
      <c r="C2915" s="701"/>
      <c r="D2915" s="701"/>
      <c r="E2915" s="701"/>
      <c r="H2915" s="701"/>
    </row>
    <row r="2916" spans="3:8" ht="12.75">
      <c r="C2916" s="701"/>
      <c r="D2916" s="701"/>
      <c r="E2916" s="701"/>
      <c r="H2916" s="701"/>
    </row>
    <row r="2917" spans="3:8" ht="12.75">
      <c r="C2917" s="701"/>
      <c r="D2917" s="701"/>
      <c r="E2917" s="701"/>
      <c r="H2917" s="701"/>
    </row>
    <row r="2918" spans="3:8" ht="12.75">
      <c r="C2918" s="701"/>
      <c r="D2918" s="701"/>
      <c r="E2918" s="701"/>
      <c r="H2918" s="701"/>
    </row>
    <row r="2919" spans="3:8" ht="12.75">
      <c r="C2919" s="701"/>
      <c r="D2919" s="701"/>
      <c r="E2919" s="701"/>
      <c r="H2919" s="701"/>
    </row>
    <row r="2920" spans="3:8" ht="12.75">
      <c r="C2920" s="701"/>
      <c r="D2920" s="701"/>
      <c r="E2920" s="701"/>
      <c r="H2920" s="701"/>
    </row>
    <row r="2921" spans="3:8" ht="12.75">
      <c r="C2921" s="701"/>
      <c r="D2921" s="701"/>
      <c r="E2921" s="701"/>
      <c r="H2921" s="701"/>
    </row>
    <row r="2922" spans="3:8" ht="12.75">
      <c r="C2922" s="701"/>
      <c r="D2922" s="701"/>
      <c r="E2922" s="701"/>
      <c r="H2922" s="701"/>
    </row>
    <row r="2923" spans="3:8" ht="12.75">
      <c r="C2923" s="701"/>
      <c r="D2923" s="701"/>
      <c r="E2923" s="701"/>
      <c r="H2923" s="701"/>
    </row>
    <row r="2924" spans="3:8" ht="12.75">
      <c r="C2924" s="701"/>
      <c r="D2924" s="701"/>
      <c r="E2924" s="701"/>
      <c r="H2924" s="701"/>
    </row>
    <row r="2925" spans="3:8" ht="12.75">
      <c r="C2925" s="701"/>
      <c r="D2925" s="701"/>
      <c r="E2925" s="701"/>
      <c r="H2925" s="701"/>
    </row>
    <row r="2926" spans="3:8" ht="12.75">
      <c r="C2926" s="701"/>
      <c r="D2926" s="701"/>
      <c r="E2926" s="701"/>
      <c r="H2926" s="701"/>
    </row>
    <row r="2927" spans="3:8" ht="12.75">
      <c r="C2927" s="701"/>
      <c r="D2927" s="701"/>
      <c r="E2927" s="701"/>
      <c r="H2927" s="701"/>
    </row>
    <row r="2928" spans="3:8" ht="12.75">
      <c r="C2928" s="701"/>
      <c r="D2928" s="701"/>
      <c r="E2928" s="701"/>
      <c r="H2928" s="701"/>
    </row>
    <row r="2929" spans="3:8" ht="12.75">
      <c r="C2929" s="701"/>
      <c r="D2929" s="701"/>
      <c r="E2929" s="701"/>
      <c r="H2929" s="701"/>
    </row>
    <row r="2930" spans="3:8" ht="12.75">
      <c r="C2930" s="701"/>
      <c r="D2930" s="701"/>
      <c r="E2930" s="701"/>
      <c r="H2930" s="701"/>
    </row>
    <row r="2931" spans="3:8" ht="12.75">
      <c r="C2931" s="701"/>
      <c r="D2931" s="701"/>
      <c r="E2931" s="701"/>
      <c r="H2931" s="701"/>
    </row>
    <row r="2932" spans="3:8" ht="12.75">
      <c r="C2932" s="701"/>
      <c r="D2932" s="701"/>
      <c r="E2932" s="701"/>
      <c r="H2932" s="701"/>
    </row>
    <row r="2933" spans="3:8" ht="12.75">
      <c r="C2933" s="701"/>
      <c r="D2933" s="701"/>
      <c r="E2933" s="701"/>
      <c r="H2933" s="701"/>
    </row>
    <row r="2934" spans="3:8" ht="12.75">
      <c r="C2934" s="701"/>
      <c r="D2934" s="701"/>
      <c r="E2934" s="701"/>
      <c r="H2934" s="701"/>
    </row>
    <row r="2935" spans="3:8" ht="12.75">
      <c r="C2935" s="701"/>
      <c r="D2935" s="701"/>
      <c r="E2935" s="701"/>
      <c r="H2935" s="701"/>
    </row>
    <row r="2936" spans="3:8" ht="12.75">
      <c r="C2936" s="701"/>
      <c r="D2936" s="701"/>
      <c r="E2936" s="701"/>
      <c r="H2936" s="701"/>
    </row>
    <row r="2937" spans="3:8" ht="12.75">
      <c r="C2937" s="701"/>
      <c r="D2937" s="701"/>
      <c r="E2937" s="701"/>
      <c r="H2937" s="701"/>
    </row>
    <row r="2938" spans="3:8" ht="12.75">
      <c r="C2938" s="701"/>
      <c r="D2938" s="701"/>
      <c r="E2938" s="701"/>
      <c r="H2938" s="701"/>
    </row>
    <row r="2939" spans="3:8" ht="12.75">
      <c r="C2939" s="701"/>
      <c r="D2939" s="701"/>
      <c r="E2939" s="701"/>
      <c r="H2939" s="701"/>
    </row>
    <row r="2940" spans="3:8" ht="12.75">
      <c r="C2940" s="701"/>
      <c r="D2940" s="701"/>
      <c r="E2940" s="701"/>
      <c r="H2940" s="701"/>
    </row>
    <row r="2941" spans="3:8" ht="12.75">
      <c r="C2941" s="701"/>
      <c r="D2941" s="701"/>
      <c r="E2941" s="701"/>
      <c r="H2941" s="701"/>
    </row>
    <row r="2942" spans="3:8" ht="12.75">
      <c r="C2942" s="701"/>
      <c r="D2942" s="701"/>
      <c r="E2942" s="701"/>
      <c r="H2942" s="701"/>
    </row>
    <row r="2943" spans="3:8" ht="12.75">
      <c r="C2943" s="701"/>
      <c r="D2943" s="701"/>
      <c r="E2943" s="701"/>
      <c r="H2943" s="701"/>
    </row>
    <row r="2944" spans="3:8" ht="12.75">
      <c r="C2944" s="701"/>
      <c r="D2944" s="701"/>
      <c r="E2944" s="701"/>
      <c r="H2944" s="701"/>
    </row>
    <row r="2945" spans="3:8" ht="12.75">
      <c r="C2945" s="701"/>
      <c r="D2945" s="701"/>
      <c r="E2945" s="701"/>
      <c r="H2945" s="701"/>
    </row>
    <row r="2946" spans="3:8" ht="12.75">
      <c r="C2946" s="701"/>
      <c r="D2946" s="701"/>
      <c r="E2946" s="701"/>
      <c r="H2946" s="701"/>
    </row>
    <row r="2947" spans="3:8" ht="12.75">
      <c r="C2947" s="701"/>
      <c r="D2947" s="701"/>
      <c r="E2947" s="701"/>
      <c r="H2947" s="701"/>
    </row>
    <row r="2948" spans="3:8" ht="12.75">
      <c r="C2948" s="701"/>
      <c r="D2948" s="701"/>
      <c r="E2948" s="701"/>
      <c r="H2948" s="701"/>
    </row>
    <row r="2949" spans="3:8" ht="12.75">
      <c r="C2949" s="701"/>
      <c r="D2949" s="701"/>
      <c r="E2949" s="701"/>
      <c r="H2949" s="701"/>
    </row>
    <row r="2950" spans="3:8" ht="12.75">
      <c r="C2950" s="701"/>
      <c r="D2950" s="701"/>
      <c r="E2950" s="701"/>
      <c r="H2950" s="701"/>
    </row>
    <row r="2951" spans="3:8" ht="12.75">
      <c r="C2951" s="701"/>
      <c r="D2951" s="701"/>
      <c r="E2951" s="701"/>
      <c r="H2951" s="701"/>
    </row>
    <row r="2952" spans="3:8" ht="12.75">
      <c r="C2952" s="701"/>
      <c r="D2952" s="701"/>
      <c r="E2952" s="701"/>
      <c r="H2952" s="701"/>
    </row>
    <row r="2953" spans="3:8" ht="12.75">
      <c r="C2953" s="701"/>
      <c r="D2953" s="701"/>
      <c r="E2953" s="701"/>
      <c r="H2953" s="701"/>
    </row>
    <row r="2954" spans="3:8" ht="12.75">
      <c r="C2954" s="701"/>
      <c r="D2954" s="701"/>
      <c r="E2954" s="701"/>
      <c r="H2954" s="701"/>
    </row>
    <row r="2955" spans="3:8" ht="12.75">
      <c r="C2955" s="701"/>
      <c r="D2955" s="701"/>
      <c r="E2955" s="701"/>
      <c r="H2955" s="701"/>
    </row>
    <row r="2956" spans="3:8" ht="12.75">
      <c r="C2956" s="701"/>
      <c r="D2956" s="701"/>
      <c r="E2956" s="701"/>
      <c r="H2956" s="701"/>
    </row>
    <row r="2957" spans="3:8" ht="12.75">
      <c r="C2957" s="701"/>
      <c r="D2957" s="701"/>
      <c r="E2957" s="701"/>
      <c r="H2957" s="701"/>
    </row>
    <row r="2958" spans="3:8" ht="12.75">
      <c r="C2958" s="701"/>
      <c r="D2958" s="701"/>
      <c r="E2958" s="701"/>
      <c r="H2958" s="701"/>
    </row>
    <row r="2959" spans="3:8" ht="12.75">
      <c r="C2959" s="701"/>
      <c r="D2959" s="701"/>
      <c r="E2959" s="701"/>
      <c r="H2959" s="701"/>
    </row>
    <row r="2960" spans="3:8" ht="12.75">
      <c r="C2960" s="701"/>
      <c r="D2960" s="701"/>
      <c r="E2960" s="701"/>
      <c r="H2960" s="701"/>
    </row>
    <row r="2961" spans="3:8" ht="12.75">
      <c r="C2961" s="701"/>
      <c r="D2961" s="701"/>
      <c r="E2961" s="701"/>
      <c r="H2961" s="701"/>
    </row>
    <row r="2962" spans="3:8" ht="12.75">
      <c r="C2962" s="701"/>
      <c r="D2962" s="701"/>
      <c r="E2962" s="701"/>
      <c r="H2962" s="701"/>
    </row>
    <row r="2963" spans="3:8" ht="12.75">
      <c r="C2963" s="701"/>
      <c r="D2963" s="701"/>
      <c r="E2963" s="701"/>
      <c r="H2963" s="701"/>
    </row>
    <row r="2964" spans="3:8" ht="12.75">
      <c r="C2964" s="701"/>
      <c r="D2964" s="701"/>
      <c r="E2964" s="701"/>
      <c r="H2964" s="701"/>
    </row>
    <row r="2965" spans="3:8" ht="12.75">
      <c r="C2965" s="701"/>
      <c r="D2965" s="701"/>
      <c r="E2965" s="701"/>
      <c r="H2965" s="701"/>
    </row>
    <row r="2966" spans="3:8" ht="12.75">
      <c r="C2966" s="701"/>
      <c r="D2966" s="701"/>
      <c r="E2966" s="701"/>
      <c r="H2966" s="701"/>
    </row>
    <row r="2967" spans="3:8" ht="12.75">
      <c r="C2967" s="701"/>
      <c r="D2967" s="701"/>
      <c r="E2967" s="701"/>
      <c r="H2967" s="701"/>
    </row>
    <row r="2968" spans="3:8" ht="12.75">
      <c r="C2968" s="701"/>
      <c r="D2968" s="701"/>
      <c r="E2968" s="701"/>
      <c r="H2968" s="701"/>
    </row>
    <row r="2969" spans="3:8" ht="12.75">
      <c r="C2969" s="701"/>
      <c r="D2969" s="701"/>
      <c r="E2969" s="701"/>
      <c r="H2969" s="701"/>
    </row>
    <row r="2970" spans="3:8" ht="12.75">
      <c r="C2970" s="701"/>
      <c r="D2970" s="701"/>
      <c r="E2970" s="701"/>
      <c r="H2970" s="701"/>
    </row>
    <row r="2971" spans="3:8" ht="12.75">
      <c r="C2971" s="701"/>
      <c r="D2971" s="701"/>
      <c r="E2971" s="701"/>
      <c r="H2971" s="701"/>
    </row>
    <row r="2972" spans="3:8" ht="12.75">
      <c r="C2972" s="701"/>
      <c r="D2972" s="701"/>
      <c r="E2972" s="701"/>
      <c r="H2972" s="701"/>
    </row>
    <row r="2973" spans="3:8" ht="12.75">
      <c r="C2973" s="701"/>
      <c r="D2973" s="701"/>
      <c r="E2973" s="701"/>
      <c r="H2973" s="701"/>
    </row>
    <row r="2974" spans="3:8" ht="12.75">
      <c r="C2974" s="701"/>
      <c r="D2974" s="701"/>
      <c r="E2974" s="701"/>
      <c r="H2974" s="701"/>
    </row>
    <row r="2975" spans="3:8" ht="12.75">
      <c r="C2975" s="701"/>
      <c r="D2975" s="701"/>
      <c r="E2975" s="701"/>
      <c r="H2975" s="701"/>
    </row>
    <row r="2976" spans="3:8" ht="12.75">
      <c r="C2976" s="701"/>
      <c r="D2976" s="701"/>
      <c r="E2976" s="701"/>
      <c r="H2976" s="701"/>
    </row>
    <row r="2977" spans="3:8" ht="12.75">
      <c r="C2977" s="701"/>
      <c r="D2977" s="701"/>
      <c r="E2977" s="701"/>
      <c r="H2977" s="701"/>
    </row>
    <row r="2978" spans="3:8" ht="12.75">
      <c r="C2978" s="701"/>
      <c r="D2978" s="701"/>
      <c r="E2978" s="701"/>
      <c r="H2978" s="701"/>
    </row>
    <row r="2979" spans="3:8" ht="12.75">
      <c r="C2979" s="701"/>
      <c r="D2979" s="701"/>
      <c r="E2979" s="701"/>
      <c r="H2979" s="701"/>
    </row>
    <row r="2980" spans="3:8" ht="12.75">
      <c r="C2980" s="701"/>
      <c r="D2980" s="701"/>
      <c r="E2980" s="701"/>
      <c r="H2980" s="701"/>
    </row>
    <row r="2981" spans="3:8" ht="12.75">
      <c r="C2981" s="701"/>
      <c r="D2981" s="701"/>
      <c r="E2981" s="701"/>
      <c r="H2981" s="701"/>
    </row>
    <row r="2982" spans="3:8" ht="12.75">
      <c r="C2982" s="701"/>
      <c r="D2982" s="701"/>
      <c r="E2982" s="701"/>
      <c r="H2982" s="701"/>
    </row>
    <row r="2983" spans="3:8" ht="12.75">
      <c r="C2983" s="701"/>
      <c r="D2983" s="701"/>
      <c r="E2983" s="701"/>
      <c r="H2983" s="701"/>
    </row>
    <row r="2984" spans="3:8" ht="12.75">
      <c r="C2984" s="701"/>
      <c r="D2984" s="701"/>
      <c r="E2984" s="701"/>
      <c r="H2984" s="701"/>
    </row>
    <row r="2985" spans="3:8" ht="12.75">
      <c r="C2985" s="701"/>
      <c r="D2985" s="701"/>
      <c r="E2985" s="701"/>
      <c r="H2985" s="701"/>
    </row>
    <row r="2986" spans="3:8" ht="12.75">
      <c r="C2986" s="701"/>
      <c r="D2986" s="701"/>
      <c r="E2986" s="701"/>
      <c r="H2986" s="701"/>
    </row>
    <row r="2987" spans="3:8" ht="12.75">
      <c r="C2987" s="701"/>
      <c r="D2987" s="701"/>
      <c r="E2987" s="701"/>
      <c r="H2987" s="701"/>
    </row>
    <row r="2988" spans="3:8" ht="12.75">
      <c r="C2988" s="701"/>
      <c r="D2988" s="701"/>
      <c r="E2988" s="701"/>
      <c r="H2988" s="701"/>
    </row>
    <row r="2989" spans="3:8" ht="12.75">
      <c r="C2989" s="701"/>
      <c r="D2989" s="701"/>
      <c r="E2989" s="701"/>
      <c r="H2989" s="701"/>
    </row>
    <row r="2990" spans="3:8" ht="12.75">
      <c r="C2990" s="701"/>
      <c r="D2990" s="701"/>
      <c r="E2990" s="701"/>
      <c r="H2990" s="701"/>
    </row>
    <row r="2991" spans="3:8" ht="12.75">
      <c r="C2991" s="701"/>
      <c r="D2991" s="701"/>
      <c r="E2991" s="701"/>
      <c r="H2991" s="701"/>
    </row>
    <row r="2992" spans="3:8" ht="12.75">
      <c r="C2992" s="701"/>
      <c r="D2992" s="701"/>
      <c r="E2992" s="701"/>
      <c r="H2992" s="701"/>
    </row>
    <row r="2993" spans="3:8" ht="12.75">
      <c r="C2993" s="701"/>
      <c r="D2993" s="701"/>
      <c r="E2993" s="701"/>
      <c r="H2993" s="701"/>
    </row>
    <row r="2994" spans="3:8" ht="12.75">
      <c r="C2994" s="701"/>
      <c r="D2994" s="701"/>
      <c r="E2994" s="701"/>
      <c r="H2994" s="701"/>
    </row>
    <row r="2995" spans="3:8" ht="12.75">
      <c r="C2995" s="701"/>
      <c r="D2995" s="701"/>
      <c r="E2995" s="701"/>
      <c r="H2995" s="701"/>
    </row>
    <row r="2996" spans="3:8" ht="12.75">
      <c r="C2996" s="701"/>
      <c r="D2996" s="701"/>
      <c r="E2996" s="701"/>
      <c r="H2996" s="701"/>
    </row>
    <row r="2997" spans="3:8" ht="12.75">
      <c r="C2997" s="701"/>
      <c r="D2997" s="701"/>
      <c r="E2997" s="701"/>
      <c r="H2997" s="701"/>
    </row>
    <row r="2998" spans="3:8" ht="12.75">
      <c r="C2998" s="701"/>
      <c r="D2998" s="701"/>
      <c r="E2998" s="701"/>
      <c r="H2998" s="701"/>
    </row>
    <row r="2999" spans="3:8" ht="12.75">
      <c r="C2999" s="701"/>
      <c r="D2999" s="701"/>
      <c r="E2999" s="701"/>
      <c r="H2999" s="701"/>
    </row>
    <row r="3000" spans="3:8" ht="12.75">
      <c r="C3000" s="701"/>
      <c r="D3000" s="701"/>
      <c r="E3000" s="701"/>
      <c r="H3000" s="701"/>
    </row>
    <row r="3001" spans="3:8" ht="12.75">
      <c r="C3001" s="701"/>
      <c r="D3001" s="701"/>
      <c r="E3001" s="701"/>
      <c r="H3001" s="701"/>
    </row>
    <row r="3002" spans="3:8" ht="12.75">
      <c r="C3002" s="701"/>
      <c r="D3002" s="701"/>
      <c r="E3002" s="701"/>
      <c r="H3002" s="701"/>
    </row>
    <row r="3003" spans="3:8" ht="12.75">
      <c r="C3003" s="701"/>
      <c r="D3003" s="701"/>
      <c r="E3003" s="701"/>
      <c r="H3003" s="701"/>
    </row>
    <row r="3004" spans="3:8" ht="12.75">
      <c r="C3004" s="701"/>
      <c r="D3004" s="701"/>
      <c r="E3004" s="701"/>
      <c r="H3004" s="701"/>
    </row>
    <row r="3005" spans="3:8" ht="12.75">
      <c r="C3005" s="701"/>
      <c r="D3005" s="701"/>
      <c r="E3005" s="701"/>
      <c r="H3005" s="701"/>
    </row>
    <row r="3006" spans="3:8" ht="12.75">
      <c r="C3006" s="701"/>
      <c r="D3006" s="701"/>
      <c r="E3006" s="701"/>
      <c r="H3006" s="701"/>
    </row>
    <row r="3007" spans="3:8" ht="12.75">
      <c r="C3007" s="701"/>
      <c r="D3007" s="701"/>
      <c r="E3007" s="701"/>
      <c r="H3007" s="701"/>
    </row>
    <row r="3008" spans="3:8" ht="12.75">
      <c r="C3008" s="701"/>
      <c r="D3008" s="701"/>
      <c r="E3008" s="701"/>
      <c r="H3008" s="701"/>
    </row>
    <row r="3009" spans="3:8" ht="12.75">
      <c r="C3009" s="701"/>
      <c r="D3009" s="701"/>
      <c r="E3009" s="701"/>
      <c r="H3009" s="701"/>
    </row>
    <row r="3010" spans="3:8" ht="12.75">
      <c r="C3010" s="701"/>
      <c r="D3010" s="701"/>
      <c r="E3010" s="701"/>
      <c r="H3010" s="701"/>
    </row>
    <row r="3011" spans="3:8" ht="12.75">
      <c r="C3011" s="701"/>
      <c r="D3011" s="701"/>
      <c r="E3011" s="701"/>
      <c r="H3011" s="701"/>
    </row>
    <row r="3012" spans="3:8" ht="12.75">
      <c r="C3012" s="701"/>
      <c r="D3012" s="701"/>
      <c r="E3012" s="701"/>
      <c r="H3012" s="701"/>
    </row>
    <row r="3013" spans="3:8" ht="12.75">
      <c r="C3013" s="701"/>
      <c r="D3013" s="701"/>
      <c r="E3013" s="701"/>
      <c r="H3013" s="701"/>
    </row>
    <row r="3014" spans="3:8" ht="12.75">
      <c r="C3014" s="701"/>
      <c r="D3014" s="701"/>
      <c r="E3014" s="701"/>
      <c r="H3014" s="701"/>
    </row>
    <row r="3015" spans="3:8" ht="12.75">
      <c r="C3015" s="701"/>
      <c r="D3015" s="701"/>
      <c r="E3015" s="701"/>
      <c r="H3015" s="701"/>
    </row>
    <row r="3016" spans="3:8" ht="12.75">
      <c r="C3016" s="701"/>
      <c r="D3016" s="701"/>
      <c r="E3016" s="701"/>
      <c r="H3016" s="701"/>
    </row>
    <row r="3017" spans="3:8" ht="12.75">
      <c r="C3017" s="701"/>
      <c r="D3017" s="701"/>
      <c r="E3017" s="701"/>
      <c r="H3017" s="701"/>
    </row>
    <row r="3018" spans="3:8" ht="12.75">
      <c r="C3018" s="701"/>
      <c r="D3018" s="701"/>
      <c r="E3018" s="701"/>
      <c r="H3018" s="701"/>
    </row>
    <row r="3019" spans="3:8" ht="12.75">
      <c r="C3019" s="701"/>
      <c r="D3019" s="701"/>
      <c r="E3019" s="701"/>
      <c r="H3019" s="701"/>
    </row>
    <row r="3020" spans="3:8" ht="12.75">
      <c r="C3020" s="701"/>
      <c r="D3020" s="701"/>
      <c r="E3020" s="701"/>
      <c r="H3020" s="701"/>
    </row>
    <row r="3021" spans="3:8" ht="12.75">
      <c r="C3021" s="701"/>
      <c r="D3021" s="701"/>
      <c r="E3021" s="701"/>
      <c r="H3021" s="701"/>
    </row>
    <row r="3022" spans="3:8" ht="12.75">
      <c r="C3022" s="701"/>
      <c r="D3022" s="701"/>
      <c r="E3022" s="701"/>
      <c r="H3022" s="701"/>
    </row>
    <row r="3023" spans="3:8" ht="12.75">
      <c r="C3023" s="701"/>
      <c r="D3023" s="701"/>
      <c r="E3023" s="701"/>
      <c r="H3023" s="701"/>
    </row>
    <row r="3024" spans="3:8" ht="12.75">
      <c r="C3024" s="701"/>
      <c r="D3024" s="701"/>
      <c r="E3024" s="701"/>
      <c r="H3024" s="701"/>
    </row>
    <row r="3025" spans="3:8" ht="12.75">
      <c r="C3025" s="701"/>
      <c r="D3025" s="701"/>
      <c r="E3025" s="701"/>
      <c r="H3025" s="701"/>
    </row>
    <row r="3026" spans="3:8" ht="12.75">
      <c r="C3026" s="701"/>
      <c r="D3026" s="701"/>
      <c r="E3026" s="701"/>
      <c r="H3026" s="701"/>
    </row>
    <row r="3027" spans="3:8" ht="12.75">
      <c r="C3027" s="701"/>
      <c r="D3027" s="701"/>
      <c r="E3027" s="701"/>
      <c r="H3027" s="701"/>
    </row>
    <row r="3028" spans="3:8" ht="12.75">
      <c r="C3028" s="701"/>
      <c r="D3028" s="701"/>
      <c r="E3028" s="701"/>
      <c r="H3028" s="701"/>
    </row>
  </sheetData>
  <sheetProtection algorithmName="SHA-512" hashValue="E6n1uG1C6YsdLYxKKx0YcRjAzwEpXN+WbixxpLI50lb+NrI+QVbgaaEPk+wjOQmjh5tUt5SE645l/yC+jG4WkQ==" saltValue="LEUsC4+jsO7Q3VZTbExnvQ==" spinCount="100000" sheet="1" objects="1" scenarios="1" selectLockedCells="1"/>
  <mergeCells count="13">
    <mergeCell ref="A1655:I1655"/>
    <mergeCell ref="A1:B1"/>
    <mergeCell ref="C1:I1"/>
    <mergeCell ref="A2:B2"/>
    <mergeCell ref="C2:F2"/>
    <mergeCell ref="A3:I3"/>
    <mergeCell ref="A4:A5"/>
    <mergeCell ref="C4:C5"/>
    <mergeCell ref="F4:G4"/>
    <mergeCell ref="H4:H5"/>
    <mergeCell ref="I4:I5"/>
    <mergeCell ref="D4:D5"/>
    <mergeCell ref="E4:E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8"/>
  <sheetViews>
    <sheetView zoomScale="90" zoomScaleNormal="90" workbookViewId="0" topLeftCell="A1">
      <selection activeCell="F6" sqref="F6"/>
    </sheetView>
  </sheetViews>
  <sheetFormatPr defaultColWidth="9.00390625" defaultRowHeight="12.75"/>
  <cols>
    <col min="1" max="1" width="9.375" style="0" customWidth="1"/>
    <col min="2" max="2" width="19.375" style="0" customWidth="1"/>
    <col min="3" max="3" width="42.25390625" style="0" customWidth="1"/>
    <col min="4" max="4" width="9.375" style="0" customWidth="1"/>
    <col min="5" max="5" width="12.75390625" style="0" customWidth="1"/>
    <col min="6" max="6" width="17.25390625" style="0" customWidth="1"/>
    <col min="7" max="7" width="18.875" style="0" customWidth="1"/>
    <col min="8" max="8" width="24.125" style="0" customWidth="1"/>
    <col min="9" max="9" width="25.25390625" style="0" customWidth="1"/>
    <col min="10" max="10" width="22.375" style="966" customWidth="1"/>
  </cols>
  <sheetData>
    <row r="1" spans="1:9" ht="31.5" customHeight="1" thickBot="1">
      <c r="A1" s="1418" t="s">
        <v>3095</v>
      </c>
      <c r="B1" s="1419"/>
      <c r="C1" s="1420" t="s">
        <v>3487</v>
      </c>
      <c r="D1" s="1421"/>
      <c r="E1" s="1421"/>
      <c r="F1" s="1421"/>
      <c r="G1" s="1422"/>
      <c r="H1" s="1422"/>
      <c r="I1" s="1422"/>
    </row>
    <row r="2" spans="1:9" ht="30" customHeight="1" thickBot="1">
      <c r="A2" s="1423" t="s">
        <v>3096</v>
      </c>
      <c r="B2" s="1424"/>
      <c r="C2" s="1420" t="s">
        <v>1679</v>
      </c>
      <c r="D2" s="1421"/>
      <c r="E2" s="1421"/>
      <c r="F2" s="1421"/>
      <c r="G2" s="2" t="s">
        <v>3098</v>
      </c>
      <c r="H2" s="900"/>
      <c r="I2" s="3" t="s">
        <v>1678</v>
      </c>
    </row>
    <row r="3" spans="1:9" ht="16.5" customHeight="1" thickBot="1">
      <c r="A3" s="1428" t="s">
        <v>3099</v>
      </c>
      <c r="B3" s="1421"/>
      <c r="C3" s="1421"/>
      <c r="D3" s="1421"/>
      <c r="E3" s="1421"/>
      <c r="F3" s="1421"/>
      <c r="G3" s="1421"/>
      <c r="H3" s="1421"/>
      <c r="I3" s="1429"/>
    </row>
    <row r="4" spans="1:9" ht="25.5" customHeight="1">
      <c r="A4" s="1411" t="s">
        <v>3100</v>
      </c>
      <c r="B4" s="206" t="s">
        <v>3101</v>
      </c>
      <c r="C4" s="1413" t="s">
        <v>3102</v>
      </c>
      <c r="D4" s="1409" t="s">
        <v>3103</v>
      </c>
      <c r="E4" s="1409" t="s">
        <v>3104</v>
      </c>
      <c r="F4" s="1416" t="s">
        <v>3105</v>
      </c>
      <c r="G4" s="1417"/>
      <c r="H4" s="1409" t="s">
        <v>2634</v>
      </c>
      <c r="I4" s="1407" t="s">
        <v>3106</v>
      </c>
    </row>
    <row r="5" spans="1:10" ht="29.85" customHeight="1" thickBot="1">
      <c r="A5" s="1412"/>
      <c r="B5" s="4" t="s">
        <v>3107</v>
      </c>
      <c r="C5" s="1414"/>
      <c r="D5" s="1415"/>
      <c r="E5" s="1415"/>
      <c r="F5" s="5" t="s">
        <v>3108</v>
      </c>
      <c r="G5" s="712" t="s">
        <v>411</v>
      </c>
      <c r="H5" s="1410"/>
      <c r="I5" s="1408"/>
      <c r="J5" s="962" t="s">
        <v>4154</v>
      </c>
    </row>
    <row r="6" spans="1:10" ht="12.75">
      <c r="A6" s="11"/>
      <c r="B6" s="12"/>
      <c r="C6" s="204"/>
      <c r="D6" s="12"/>
      <c r="E6" s="13"/>
      <c r="F6" s="977"/>
      <c r="G6" s="14"/>
      <c r="H6" s="204"/>
      <c r="I6" s="12"/>
      <c r="J6" s="962"/>
    </row>
    <row r="7" spans="1:14" s="108" customFormat="1" ht="12.75">
      <c r="A7" s="355" t="s">
        <v>1779</v>
      </c>
      <c r="B7" s="356" t="s">
        <v>3801</v>
      </c>
      <c r="C7" s="357" t="s">
        <v>3802</v>
      </c>
      <c r="D7" s="358"/>
      <c r="E7" s="359"/>
      <c r="F7" s="955"/>
      <c r="G7" s="360"/>
      <c r="H7" s="357"/>
      <c r="I7" s="359"/>
      <c r="J7" s="963"/>
      <c r="K7" s="337"/>
      <c r="L7" s="337"/>
      <c r="M7" s="337"/>
      <c r="N7" s="337"/>
    </row>
    <row r="8" spans="1:14" s="108" customFormat="1" ht="12.75">
      <c r="A8" s="361">
        <v>1</v>
      </c>
      <c r="B8" s="362" t="s">
        <v>3803</v>
      </c>
      <c r="C8" s="363" t="s">
        <v>3804</v>
      </c>
      <c r="D8" s="365" t="s">
        <v>3767</v>
      </c>
      <c r="E8" s="366">
        <v>290.48</v>
      </c>
      <c r="F8" s="948"/>
      <c r="G8" s="367">
        <f>E8*F8</f>
        <v>0</v>
      </c>
      <c r="H8" s="364"/>
      <c r="I8" s="366"/>
      <c r="J8" s="959" t="str">
        <f aca="true" t="shared" si="0" ref="J8:J71">IF((ISBLANK(D8)),"",IF(G8&lt;=0,"CHYBNÁ CENA",""))</f>
        <v>CHYBNÁ CENA</v>
      </c>
      <c r="K8" s="337"/>
      <c r="L8" s="337"/>
      <c r="M8" s="337"/>
      <c r="N8" s="337"/>
    </row>
    <row r="9" spans="1:14" s="108" customFormat="1" ht="12.75">
      <c r="A9" s="368"/>
      <c r="B9" s="369" t="s">
        <v>4530</v>
      </c>
      <c r="C9" s="370" t="s">
        <v>410</v>
      </c>
      <c r="D9" s="371"/>
      <c r="E9" s="372"/>
      <c r="F9" s="949"/>
      <c r="G9" s="374"/>
      <c r="H9" s="364"/>
      <c r="I9" s="373"/>
      <c r="J9" s="959" t="str">
        <f t="shared" si="0"/>
        <v/>
      </c>
      <c r="K9" s="337"/>
      <c r="L9" s="337"/>
      <c r="M9" s="337"/>
      <c r="N9" s="337"/>
    </row>
    <row r="10" spans="1:14" s="108" customFormat="1" ht="12.75">
      <c r="A10" s="361">
        <v>2</v>
      </c>
      <c r="B10" s="362" t="s">
        <v>3805</v>
      </c>
      <c r="C10" s="363" t="s">
        <v>3837</v>
      </c>
      <c r="D10" s="365" t="s">
        <v>3767</v>
      </c>
      <c r="E10" s="366">
        <v>5809.6</v>
      </c>
      <c r="F10" s="948"/>
      <c r="G10" s="367">
        <f>E10*F10</f>
        <v>0</v>
      </c>
      <c r="H10" s="364"/>
      <c r="I10" s="366"/>
      <c r="J10" s="959" t="str">
        <f t="shared" si="0"/>
        <v>CHYBNÁ CENA</v>
      </c>
      <c r="K10" s="337"/>
      <c r="L10" s="337"/>
      <c r="M10" s="337"/>
      <c r="N10" s="337"/>
    </row>
    <row r="11" spans="1:14" s="108" customFormat="1" ht="12.75">
      <c r="A11" s="368"/>
      <c r="B11" s="369" t="s">
        <v>4530</v>
      </c>
      <c r="C11" s="370" t="s">
        <v>3838</v>
      </c>
      <c r="D11" s="371"/>
      <c r="E11" s="372"/>
      <c r="F11" s="949"/>
      <c r="G11" s="374"/>
      <c r="H11" s="373"/>
      <c r="I11" s="373"/>
      <c r="J11" s="959" t="str">
        <f t="shared" si="0"/>
        <v/>
      </c>
      <c r="K11" s="337"/>
      <c r="L11" s="337"/>
      <c r="M11" s="337"/>
      <c r="N11" s="337"/>
    </row>
    <row r="12" spans="1:14" s="108" customFormat="1" ht="12.75">
      <c r="A12" s="361">
        <v>3</v>
      </c>
      <c r="B12" s="362" t="s">
        <v>3839</v>
      </c>
      <c r="C12" s="363" t="s">
        <v>3840</v>
      </c>
      <c r="D12" s="365" t="s">
        <v>3767</v>
      </c>
      <c r="E12" s="366">
        <v>290.48</v>
      </c>
      <c r="F12" s="948"/>
      <c r="G12" s="367">
        <f>E12*F12</f>
        <v>0</v>
      </c>
      <c r="H12" s="364"/>
      <c r="I12" s="366"/>
      <c r="J12" s="959" t="str">
        <f t="shared" si="0"/>
        <v>CHYBNÁ CENA</v>
      </c>
      <c r="K12" s="337"/>
      <c r="L12" s="337"/>
      <c r="M12" s="337"/>
      <c r="N12" s="337"/>
    </row>
    <row r="13" spans="1:14" s="108" customFormat="1" ht="12.75">
      <c r="A13" s="361"/>
      <c r="B13" s="369" t="s">
        <v>4530</v>
      </c>
      <c r="C13" s="363"/>
      <c r="D13" s="365"/>
      <c r="E13" s="366"/>
      <c r="F13" s="948"/>
      <c r="G13" s="367"/>
      <c r="H13" s="364"/>
      <c r="I13" s="366"/>
      <c r="J13" s="959" t="str">
        <f t="shared" si="0"/>
        <v/>
      </c>
      <c r="K13" s="337"/>
      <c r="L13" s="337"/>
      <c r="M13" s="337"/>
      <c r="N13" s="337"/>
    </row>
    <row r="14" spans="1:14" s="108" customFormat="1" ht="12.75">
      <c r="A14" s="375"/>
      <c r="B14" s="376" t="s">
        <v>3841</v>
      </c>
      <c r="C14" s="377" t="str">
        <f>CONCATENATE(B7," ",C7)</f>
        <v>1 Zemní práce</v>
      </c>
      <c r="D14" s="379"/>
      <c r="E14" s="380"/>
      <c r="F14" s="953"/>
      <c r="G14" s="381">
        <f>SUM(G7:G12)</f>
        <v>0</v>
      </c>
      <c r="H14" s="378"/>
      <c r="I14" s="380"/>
      <c r="J14" s="959" t="str">
        <f t="shared" si="0"/>
        <v/>
      </c>
      <c r="K14" s="337"/>
      <c r="L14" s="337"/>
      <c r="M14" s="337"/>
      <c r="N14" s="337"/>
    </row>
    <row r="15" spans="1:14" s="108" customFormat="1" ht="12.75">
      <c r="A15" s="355" t="s">
        <v>1779</v>
      </c>
      <c r="B15" s="356" t="s">
        <v>3842</v>
      </c>
      <c r="C15" s="382" t="s">
        <v>1134</v>
      </c>
      <c r="D15" s="384"/>
      <c r="E15" s="359"/>
      <c r="F15" s="955"/>
      <c r="G15" s="360"/>
      <c r="H15" s="383"/>
      <c r="I15" s="359"/>
      <c r="J15" s="959" t="str">
        <f t="shared" si="0"/>
        <v/>
      </c>
      <c r="K15" s="337"/>
      <c r="L15" s="337"/>
      <c r="M15" s="337"/>
      <c r="N15" s="337"/>
    </row>
    <row r="16" spans="1:14" s="108" customFormat="1" ht="12.75">
      <c r="A16" s="361">
        <v>1</v>
      </c>
      <c r="B16" s="362" t="s">
        <v>1135</v>
      </c>
      <c r="C16" s="363" t="s">
        <v>1136</v>
      </c>
      <c r="D16" s="365" t="s">
        <v>456</v>
      </c>
      <c r="E16" s="366">
        <v>491</v>
      </c>
      <c r="F16" s="948"/>
      <c r="G16" s="367">
        <f>E16*F16</f>
        <v>0</v>
      </c>
      <c r="H16" s="364"/>
      <c r="I16" s="366"/>
      <c r="J16" s="959" t="str">
        <f t="shared" si="0"/>
        <v>CHYBNÁ CENA</v>
      </c>
      <c r="K16" s="337"/>
      <c r="L16" s="337"/>
      <c r="M16" s="337"/>
      <c r="N16" s="337"/>
    </row>
    <row r="17" spans="1:14" s="108" customFormat="1" ht="12.75">
      <c r="A17" s="368"/>
      <c r="B17" s="369" t="s">
        <v>4530</v>
      </c>
      <c r="C17" s="370" t="s">
        <v>1137</v>
      </c>
      <c r="D17" s="371"/>
      <c r="E17" s="372"/>
      <c r="F17" s="949"/>
      <c r="G17" s="374"/>
      <c r="H17" s="373"/>
      <c r="I17" s="373"/>
      <c r="J17" s="959" t="str">
        <f t="shared" si="0"/>
        <v/>
      </c>
      <c r="K17" s="337"/>
      <c r="L17" s="337"/>
      <c r="M17" s="337"/>
      <c r="N17" s="337"/>
    </row>
    <row r="18" spans="1:14" s="108" customFormat="1" ht="12.75">
      <c r="A18" s="361">
        <v>2</v>
      </c>
      <c r="B18" s="362" t="s">
        <v>1138</v>
      </c>
      <c r="C18" s="363" t="s">
        <v>1139</v>
      </c>
      <c r="D18" s="365" t="s">
        <v>456</v>
      </c>
      <c r="E18" s="366">
        <v>165</v>
      </c>
      <c r="F18" s="948"/>
      <c r="G18" s="367">
        <f>E18*F18</f>
        <v>0</v>
      </c>
      <c r="H18" s="364"/>
      <c r="I18" s="366"/>
      <c r="J18" s="959" t="str">
        <f t="shared" si="0"/>
        <v>CHYBNÁ CENA</v>
      </c>
      <c r="K18" s="337"/>
      <c r="L18" s="337"/>
      <c r="M18" s="337"/>
      <c r="N18" s="337"/>
    </row>
    <row r="19" spans="1:14" s="108" customFormat="1" ht="12.75">
      <c r="A19" s="368"/>
      <c r="B19" s="369" t="s">
        <v>4530</v>
      </c>
      <c r="C19" s="370" t="s">
        <v>1140</v>
      </c>
      <c r="D19" s="371"/>
      <c r="E19" s="372"/>
      <c r="F19" s="949"/>
      <c r="G19" s="374"/>
      <c r="H19" s="373"/>
      <c r="I19" s="373"/>
      <c r="J19" s="959" t="str">
        <f t="shared" si="0"/>
        <v/>
      </c>
      <c r="K19" s="337"/>
      <c r="L19" s="337"/>
      <c r="M19" s="337"/>
      <c r="N19" s="337"/>
    </row>
    <row r="20" spans="1:14" s="108" customFormat="1" ht="12.75">
      <c r="A20" s="361">
        <v>3</v>
      </c>
      <c r="B20" s="362" t="s">
        <v>1141</v>
      </c>
      <c r="C20" s="363" t="s">
        <v>1142</v>
      </c>
      <c r="D20" s="365" t="s">
        <v>456</v>
      </c>
      <c r="E20" s="366">
        <v>17</v>
      </c>
      <c r="F20" s="948"/>
      <c r="G20" s="367">
        <f>E20*F20</f>
        <v>0</v>
      </c>
      <c r="H20" s="364"/>
      <c r="I20" s="366"/>
      <c r="J20" s="959" t="str">
        <f t="shared" si="0"/>
        <v>CHYBNÁ CENA</v>
      </c>
      <c r="K20" s="337"/>
      <c r="L20" s="337"/>
      <c r="M20" s="337"/>
      <c r="N20" s="337"/>
    </row>
    <row r="21" spans="1:14" s="108" customFormat="1" ht="12.75">
      <c r="A21" s="368"/>
      <c r="B21" s="369" t="s">
        <v>4530</v>
      </c>
      <c r="C21" s="370" t="s">
        <v>1143</v>
      </c>
      <c r="D21" s="371"/>
      <c r="E21" s="372"/>
      <c r="F21" s="949"/>
      <c r="G21" s="374"/>
      <c r="H21" s="373"/>
      <c r="I21" s="373"/>
      <c r="J21" s="959" t="str">
        <f t="shared" si="0"/>
        <v/>
      </c>
      <c r="K21" s="337"/>
      <c r="L21" s="337"/>
      <c r="M21" s="337"/>
      <c r="N21" s="337"/>
    </row>
    <row r="22" spans="1:14" s="108" customFormat="1" ht="12.75">
      <c r="A22" s="361">
        <v>4</v>
      </c>
      <c r="B22" s="362" t="s">
        <v>1144</v>
      </c>
      <c r="C22" s="363" t="s">
        <v>1145</v>
      </c>
      <c r="D22" s="365" t="s">
        <v>456</v>
      </c>
      <c r="E22" s="366">
        <v>51</v>
      </c>
      <c r="F22" s="948"/>
      <c r="G22" s="367">
        <f>E22*F22</f>
        <v>0</v>
      </c>
      <c r="H22" s="364"/>
      <c r="I22" s="366"/>
      <c r="J22" s="959" t="str">
        <f t="shared" si="0"/>
        <v>CHYBNÁ CENA</v>
      </c>
      <c r="K22" s="337"/>
      <c r="L22" s="337"/>
      <c r="M22" s="337"/>
      <c r="N22" s="337"/>
    </row>
    <row r="23" spans="1:14" s="108" customFormat="1" ht="12.75">
      <c r="A23" s="368"/>
      <c r="B23" s="369" t="s">
        <v>4530</v>
      </c>
      <c r="C23" s="370" t="s">
        <v>1146</v>
      </c>
      <c r="D23" s="371"/>
      <c r="E23" s="372"/>
      <c r="F23" s="949"/>
      <c r="G23" s="374"/>
      <c r="H23" s="373"/>
      <c r="I23" s="373"/>
      <c r="J23" s="959" t="str">
        <f t="shared" si="0"/>
        <v/>
      </c>
      <c r="K23" s="337"/>
      <c r="L23" s="337"/>
      <c r="M23" s="337"/>
      <c r="N23" s="337"/>
    </row>
    <row r="24" spans="1:14" s="108" customFormat="1" ht="12.75">
      <c r="A24" s="361">
        <v>5</v>
      </c>
      <c r="B24" s="362" t="s">
        <v>1147</v>
      </c>
      <c r="C24" s="363" t="s">
        <v>1148</v>
      </c>
      <c r="D24" s="365" t="s">
        <v>3767</v>
      </c>
      <c r="E24" s="366">
        <v>319.5325</v>
      </c>
      <c r="F24" s="948"/>
      <c r="G24" s="367">
        <f>E24*F24</f>
        <v>0</v>
      </c>
      <c r="H24" s="364"/>
      <c r="I24" s="366"/>
      <c r="J24" s="959" t="str">
        <f t="shared" si="0"/>
        <v>CHYBNÁ CENA</v>
      </c>
      <c r="K24" s="337"/>
      <c r="L24" s="337"/>
      <c r="M24" s="337"/>
      <c r="N24" s="337"/>
    </row>
    <row r="25" spans="1:14" s="108" customFormat="1" ht="12.75">
      <c r="A25" s="368"/>
      <c r="B25" s="385"/>
      <c r="C25" s="370" t="s">
        <v>1149</v>
      </c>
      <c r="D25" s="371"/>
      <c r="E25" s="372"/>
      <c r="F25" s="949"/>
      <c r="G25" s="374"/>
      <c r="H25" s="373"/>
      <c r="I25" s="373"/>
      <c r="J25" s="959" t="str">
        <f t="shared" si="0"/>
        <v/>
      </c>
      <c r="K25" s="337"/>
      <c r="L25" s="337"/>
      <c r="M25" s="337"/>
      <c r="N25" s="337"/>
    </row>
    <row r="26" spans="1:14" s="108" customFormat="1" ht="12.75">
      <c r="A26" s="368"/>
      <c r="B26" s="385"/>
      <c r="C26" s="370" t="s">
        <v>1150</v>
      </c>
      <c r="D26" s="371"/>
      <c r="E26" s="372"/>
      <c r="F26" s="949"/>
      <c r="G26" s="374"/>
      <c r="H26" s="373"/>
      <c r="I26" s="373"/>
      <c r="J26" s="959" t="str">
        <f t="shared" si="0"/>
        <v/>
      </c>
      <c r="K26" s="337"/>
      <c r="L26" s="337"/>
      <c r="M26" s="337"/>
      <c r="N26" s="337"/>
    </row>
    <row r="27" spans="1:14" s="108" customFormat="1" ht="12.75">
      <c r="A27" s="368"/>
      <c r="B27" s="385"/>
      <c r="C27" s="370" t="s">
        <v>1151</v>
      </c>
      <c r="D27" s="371"/>
      <c r="E27" s="372"/>
      <c r="F27" s="949"/>
      <c r="G27" s="374"/>
      <c r="H27" s="373"/>
      <c r="I27" s="373"/>
      <c r="J27" s="959" t="str">
        <f t="shared" si="0"/>
        <v/>
      </c>
      <c r="K27" s="337"/>
      <c r="L27" s="337"/>
      <c r="M27" s="337"/>
      <c r="N27" s="337"/>
    </row>
    <row r="28" spans="1:14" s="108" customFormat="1" ht="12.75">
      <c r="A28" s="368"/>
      <c r="B28" s="385"/>
      <c r="C28" s="370" t="s">
        <v>1152</v>
      </c>
      <c r="D28" s="371"/>
      <c r="E28" s="372"/>
      <c r="F28" s="949"/>
      <c r="G28" s="374"/>
      <c r="H28" s="373"/>
      <c r="I28" s="373"/>
      <c r="J28" s="959" t="str">
        <f t="shared" si="0"/>
        <v/>
      </c>
      <c r="K28" s="337"/>
      <c r="L28" s="337"/>
      <c r="M28" s="337"/>
      <c r="N28" s="337"/>
    </row>
    <row r="29" spans="1:14" s="108" customFormat="1" ht="12.75">
      <c r="A29" s="368"/>
      <c r="B29" s="385"/>
      <c r="C29" s="370" t="s">
        <v>1153</v>
      </c>
      <c r="D29" s="371"/>
      <c r="E29" s="372"/>
      <c r="F29" s="949"/>
      <c r="G29" s="374"/>
      <c r="H29" s="373"/>
      <c r="I29" s="373"/>
      <c r="J29" s="959" t="str">
        <f t="shared" si="0"/>
        <v/>
      </c>
      <c r="K29" s="337"/>
      <c r="L29" s="337"/>
      <c r="M29" s="337"/>
      <c r="N29" s="337"/>
    </row>
    <row r="30" spans="1:14" s="108" customFormat="1" ht="12.75">
      <c r="A30" s="368"/>
      <c r="B30" s="385"/>
      <c r="C30" s="370" t="s">
        <v>1154</v>
      </c>
      <c r="D30" s="371"/>
      <c r="E30" s="372"/>
      <c r="F30" s="949"/>
      <c r="G30" s="374"/>
      <c r="H30" s="373"/>
      <c r="I30" s="373"/>
      <c r="J30" s="959" t="str">
        <f t="shared" si="0"/>
        <v/>
      </c>
      <c r="K30" s="337"/>
      <c r="L30" s="337"/>
      <c r="M30" s="337"/>
      <c r="N30" s="337"/>
    </row>
    <row r="31" spans="1:14" s="108" customFormat="1" ht="12.75">
      <c r="A31" s="368"/>
      <c r="B31" s="385"/>
      <c r="C31" s="370" t="s">
        <v>1155</v>
      </c>
      <c r="D31" s="371"/>
      <c r="E31" s="372"/>
      <c r="F31" s="949"/>
      <c r="G31" s="374"/>
      <c r="H31" s="373"/>
      <c r="I31" s="373"/>
      <c r="J31" s="959" t="str">
        <f t="shared" si="0"/>
        <v/>
      </c>
      <c r="K31" s="337"/>
      <c r="L31" s="337"/>
      <c r="M31" s="337"/>
      <c r="N31" s="337"/>
    </row>
    <row r="32" spans="1:14" s="108" customFormat="1" ht="12.75">
      <c r="A32" s="368"/>
      <c r="B32" s="385"/>
      <c r="C32" s="370" t="s">
        <v>1156</v>
      </c>
      <c r="D32" s="371"/>
      <c r="E32" s="372"/>
      <c r="F32" s="949"/>
      <c r="G32" s="374"/>
      <c r="H32" s="373"/>
      <c r="I32" s="373"/>
      <c r="J32" s="959" t="str">
        <f t="shared" si="0"/>
        <v/>
      </c>
      <c r="K32" s="337"/>
      <c r="L32" s="337"/>
      <c r="M32" s="337"/>
      <c r="N32" s="337"/>
    </row>
    <row r="33" spans="1:14" s="108" customFormat="1" ht="12.75">
      <c r="A33" s="368"/>
      <c r="B33" s="385"/>
      <c r="C33" s="370" t="s">
        <v>1157</v>
      </c>
      <c r="D33" s="371"/>
      <c r="E33" s="372"/>
      <c r="F33" s="949"/>
      <c r="G33" s="374"/>
      <c r="H33" s="373"/>
      <c r="I33" s="373"/>
      <c r="J33" s="959" t="str">
        <f t="shared" si="0"/>
        <v/>
      </c>
      <c r="K33" s="337"/>
      <c r="L33" s="337"/>
      <c r="M33" s="337"/>
      <c r="N33" s="337"/>
    </row>
    <row r="34" spans="1:14" s="108" customFormat="1" ht="12.75">
      <c r="A34" s="361">
        <v>6</v>
      </c>
      <c r="B34" s="362" t="s">
        <v>1158</v>
      </c>
      <c r="C34" s="363" t="s">
        <v>1159</v>
      </c>
      <c r="D34" s="365" t="s">
        <v>3788</v>
      </c>
      <c r="E34" s="366">
        <v>8.94</v>
      </c>
      <c r="F34" s="948"/>
      <c r="G34" s="367">
        <f>E34*F34</f>
        <v>0</v>
      </c>
      <c r="H34" s="364" t="s">
        <v>12</v>
      </c>
      <c r="I34" s="366"/>
      <c r="J34" s="959" t="str">
        <f t="shared" si="0"/>
        <v>CHYBNÁ CENA</v>
      </c>
      <c r="K34" s="337"/>
      <c r="L34" s="337"/>
      <c r="M34" s="337"/>
      <c r="N34" s="337"/>
    </row>
    <row r="35" spans="1:14" s="108" customFormat="1" ht="12.75">
      <c r="A35" s="368"/>
      <c r="B35" s="369" t="s">
        <v>4530</v>
      </c>
      <c r="C35" s="370">
        <v>8.278</v>
      </c>
      <c r="D35" s="371"/>
      <c r="E35" s="372"/>
      <c r="F35" s="949"/>
      <c r="G35" s="374"/>
      <c r="H35" s="373"/>
      <c r="I35" s="373"/>
      <c r="J35" s="959" t="str">
        <f t="shared" si="0"/>
        <v/>
      </c>
      <c r="K35" s="337"/>
      <c r="L35" s="337"/>
      <c r="M35" s="337"/>
      <c r="N35" s="337"/>
    </row>
    <row r="36" spans="1:14" s="108" customFormat="1" ht="12.75">
      <c r="A36" s="368"/>
      <c r="B36" s="369"/>
      <c r="C36" s="370" t="s">
        <v>582</v>
      </c>
      <c r="D36" s="371"/>
      <c r="E36" s="372"/>
      <c r="F36" s="949"/>
      <c r="G36" s="374"/>
      <c r="H36" s="373"/>
      <c r="I36" s="373"/>
      <c r="J36" s="959" t="str">
        <f t="shared" si="0"/>
        <v/>
      </c>
      <c r="K36" s="337"/>
      <c r="L36" s="337"/>
      <c r="M36" s="337"/>
      <c r="N36" s="337"/>
    </row>
    <row r="37" spans="1:14" s="108" customFormat="1" ht="12.75">
      <c r="A37" s="361">
        <v>7</v>
      </c>
      <c r="B37" s="362" t="s">
        <v>1160</v>
      </c>
      <c r="C37" s="363" t="s">
        <v>1161</v>
      </c>
      <c r="D37" s="365" t="s">
        <v>456</v>
      </c>
      <c r="E37" s="366">
        <v>20.4</v>
      </c>
      <c r="F37" s="948"/>
      <c r="G37" s="367">
        <f>E37*F37</f>
        <v>0</v>
      </c>
      <c r="H37" s="364"/>
      <c r="I37" s="366"/>
      <c r="J37" s="959" t="str">
        <f t="shared" si="0"/>
        <v>CHYBNÁ CENA</v>
      </c>
      <c r="K37" s="337"/>
      <c r="L37" s="337"/>
      <c r="M37" s="337"/>
      <c r="N37" s="337"/>
    </row>
    <row r="38" spans="1:14" s="108" customFormat="1" ht="12.75">
      <c r="A38" s="368"/>
      <c r="B38" s="369" t="s">
        <v>4530</v>
      </c>
      <c r="C38" s="370" t="s">
        <v>1162</v>
      </c>
      <c r="D38" s="371"/>
      <c r="E38" s="372"/>
      <c r="F38" s="949"/>
      <c r="G38" s="374"/>
      <c r="H38" s="373"/>
      <c r="I38" s="373"/>
      <c r="J38" s="959" t="str">
        <f t="shared" si="0"/>
        <v/>
      </c>
      <c r="K38" s="337"/>
      <c r="L38" s="337"/>
      <c r="M38" s="337"/>
      <c r="N38" s="337"/>
    </row>
    <row r="39" spans="1:14" s="108" customFormat="1" ht="12.75">
      <c r="A39" s="361">
        <v>8</v>
      </c>
      <c r="B39" s="362" t="s">
        <v>1163</v>
      </c>
      <c r="C39" s="363" t="s">
        <v>1164</v>
      </c>
      <c r="D39" s="365" t="s">
        <v>456</v>
      </c>
      <c r="E39" s="366">
        <v>6</v>
      </c>
      <c r="F39" s="948"/>
      <c r="G39" s="367">
        <f>E39*F39</f>
        <v>0</v>
      </c>
      <c r="H39" s="364"/>
      <c r="I39" s="366"/>
      <c r="J39" s="959" t="str">
        <f t="shared" si="0"/>
        <v>CHYBNÁ CENA</v>
      </c>
      <c r="K39" s="337"/>
      <c r="L39" s="337"/>
      <c r="M39" s="337"/>
      <c r="N39" s="337"/>
    </row>
    <row r="40" spans="1:14" s="108" customFormat="1" ht="12.75">
      <c r="A40" s="368"/>
      <c r="B40" s="369" t="s">
        <v>4530</v>
      </c>
      <c r="C40" s="370" t="s">
        <v>2448</v>
      </c>
      <c r="D40" s="371"/>
      <c r="E40" s="372"/>
      <c r="F40" s="949"/>
      <c r="G40" s="374"/>
      <c r="H40" s="373"/>
      <c r="I40" s="373"/>
      <c r="J40" s="959" t="str">
        <f t="shared" si="0"/>
        <v/>
      </c>
      <c r="K40" s="337"/>
      <c r="L40" s="337"/>
      <c r="M40" s="337"/>
      <c r="N40" s="337"/>
    </row>
    <row r="41" spans="1:14" s="108" customFormat="1" ht="12.75">
      <c r="A41" s="375"/>
      <c r="B41" s="376" t="s">
        <v>3841</v>
      </c>
      <c r="C41" s="377" t="str">
        <f>CONCATENATE(B15," ",C15)</f>
        <v>22 Piloty</v>
      </c>
      <c r="D41" s="379"/>
      <c r="E41" s="380"/>
      <c r="F41" s="953"/>
      <c r="G41" s="381">
        <f>SUM(G15:G40)</f>
        <v>0</v>
      </c>
      <c r="H41" s="378"/>
      <c r="I41" s="380"/>
      <c r="J41" s="959" t="str">
        <f t="shared" si="0"/>
        <v/>
      </c>
      <c r="K41" s="337"/>
      <c r="L41" s="337"/>
      <c r="M41" s="337"/>
      <c r="N41" s="337"/>
    </row>
    <row r="42" spans="1:14" s="108" customFormat="1" ht="12.75">
      <c r="A42" s="355" t="s">
        <v>1779</v>
      </c>
      <c r="B42" s="356" t="s">
        <v>2449</v>
      </c>
      <c r="C42" s="382" t="s">
        <v>2450</v>
      </c>
      <c r="D42" s="384"/>
      <c r="E42" s="359"/>
      <c r="F42" s="955"/>
      <c r="G42" s="360"/>
      <c r="H42" s="383"/>
      <c r="I42" s="359"/>
      <c r="J42" s="959" t="str">
        <f t="shared" si="0"/>
        <v/>
      </c>
      <c r="K42" s="337"/>
      <c r="L42" s="337"/>
      <c r="M42" s="337"/>
      <c r="N42" s="337"/>
    </row>
    <row r="43" spans="1:14" s="108" customFormat="1" ht="22.5">
      <c r="A43" s="361">
        <v>1</v>
      </c>
      <c r="B43" s="362" t="s">
        <v>1166</v>
      </c>
      <c r="C43" s="363" t="s">
        <v>0</v>
      </c>
      <c r="D43" s="365" t="s">
        <v>3767</v>
      </c>
      <c r="E43" s="366">
        <v>437.7152</v>
      </c>
      <c r="F43" s="948"/>
      <c r="G43" s="367">
        <f>E43*F43</f>
        <v>0</v>
      </c>
      <c r="H43" s="364" t="s">
        <v>3240</v>
      </c>
      <c r="I43" s="366"/>
      <c r="J43" s="959" t="str">
        <f t="shared" si="0"/>
        <v>CHYBNÁ CENA</v>
      </c>
      <c r="K43" s="337"/>
      <c r="L43" s="337"/>
      <c r="M43" s="337"/>
      <c r="N43" s="337"/>
    </row>
    <row r="44" spans="1:14" s="108" customFormat="1" ht="12.75">
      <c r="A44" s="361"/>
      <c r="B44" s="369" t="s">
        <v>4530</v>
      </c>
      <c r="C44" s="370" t="s">
        <v>1</v>
      </c>
      <c r="D44" s="365"/>
      <c r="E44" s="366"/>
      <c r="F44" s="948"/>
      <c r="G44" s="367"/>
      <c r="H44" s="364"/>
      <c r="I44" s="366"/>
      <c r="J44" s="959" t="str">
        <f t="shared" si="0"/>
        <v/>
      </c>
      <c r="K44" s="337"/>
      <c r="L44" s="337"/>
      <c r="M44" s="337"/>
      <c r="N44" s="337"/>
    </row>
    <row r="45" spans="1:14" s="108" customFormat="1" ht="12.75">
      <c r="A45" s="361"/>
      <c r="B45" s="362"/>
      <c r="C45" s="370" t="s">
        <v>2</v>
      </c>
      <c r="D45" s="365"/>
      <c r="E45" s="366"/>
      <c r="F45" s="948"/>
      <c r="G45" s="367"/>
      <c r="H45" s="364"/>
      <c r="I45" s="366"/>
      <c r="J45" s="959" t="str">
        <f t="shared" si="0"/>
        <v/>
      </c>
      <c r="K45" s="337"/>
      <c r="L45" s="337"/>
      <c r="M45" s="337"/>
      <c r="N45" s="337"/>
    </row>
    <row r="46" spans="1:14" s="108" customFormat="1" ht="22.5">
      <c r="A46" s="361">
        <v>2</v>
      </c>
      <c r="B46" s="362" t="s">
        <v>3</v>
      </c>
      <c r="C46" s="363" t="s">
        <v>4</v>
      </c>
      <c r="D46" s="365" t="s">
        <v>3773</v>
      </c>
      <c r="E46" s="366">
        <v>119.0595</v>
      </c>
      <c r="F46" s="948"/>
      <c r="G46" s="367">
        <f>E46*F46</f>
        <v>0</v>
      </c>
      <c r="H46" s="364" t="s">
        <v>3240</v>
      </c>
      <c r="I46" s="366"/>
      <c r="J46" s="959" t="str">
        <f t="shared" si="0"/>
        <v>CHYBNÁ CENA</v>
      </c>
      <c r="K46" s="337"/>
      <c r="L46" s="337"/>
      <c r="M46" s="337"/>
      <c r="N46" s="337"/>
    </row>
    <row r="47" spans="1:14" s="108" customFormat="1" ht="12.75">
      <c r="A47" s="361"/>
      <c r="B47" s="369" t="s">
        <v>4530</v>
      </c>
      <c r="C47" s="370" t="s">
        <v>5</v>
      </c>
      <c r="D47" s="365"/>
      <c r="E47" s="366"/>
      <c r="F47" s="948"/>
      <c r="G47" s="367"/>
      <c r="H47" s="364"/>
      <c r="I47" s="366"/>
      <c r="J47" s="959" t="str">
        <f t="shared" si="0"/>
        <v/>
      </c>
      <c r="K47" s="337"/>
      <c r="L47" s="337"/>
      <c r="M47" s="337"/>
      <c r="N47" s="337"/>
    </row>
    <row r="48" spans="1:14" s="108" customFormat="1" ht="12.75">
      <c r="A48" s="361"/>
      <c r="B48" s="362"/>
      <c r="C48" s="370" t="s">
        <v>6</v>
      </c>
      <c r="D48" s="365"/>
      <c r="E48" s="366"/>
      <c r="F48" s="948"/>
      <c r="G48" s="367"/>
      <c r="H48" s="364"/>
      <c r="I48" s="366"/>
      <c r="J48" s="959" t="str">
        <f t="shared" si="0"/>
        <v/>
      </c>
      <c r="K48" s="337"/>
      <c r="L48" s="337"/>
      <c r="M48" s="337"/>
      <c r="N48" s="337"/>
    </row>
    <row r="49" spans="1:14" s="108" customFormat="1" ht="22.5">
      <c r="A49" s="361">
        <v>3</v>
      </c>
      <c r="B49" s="362" t="s">
        <v>7</v>
      </c>
      <c r="C49" s="363" t="s">
        <v>8</v>
      </c>
      <c r="D49" s="365" t="s">
        <v>3773</v>
      </c>
      <c r="E49" s="366">
        <v>119.06</v>
      </c>
      <c r="F49" s="948"/>
      <c r="G49" s="367">
        <f>E49*F49</f>
        <v>0</v>
      </c>
      <c r="H49" s="364" t="s">
        <v>3240</v>
      </c>
      <c r="I49" s="366"/>
      <c r="J49" s="959" t="str">
        <f t="shared" si="0"/>
        <v>CHYBNÁ CENA</v>
      </c>
      <c r="K49" s="337"/>
      <c r="L49" s="337"/>
      <c r="M49" s="337"/>
      <c r="N49" s="337"/>
    </row>
    <row r="50" spans="1:14" s="108" customFormat="1" ht="12.75">
      <c r="A50" s="368"/>
      <c r="B50" s="369" t="s">
        <v>4530</v>
      </c>
      <c r="C50" s="370"/>
      <c r="D50" s="371"/>
      <c r="E50" s="372"/>
      <c r="F50" s="949"/>
      <c r="G50" s="374"/>
      <c r="H50" s="373"/>
      <c r="I50" s="373"/>
      <c r="J50" s="959" t="str">
        <f t="shared" si="0"/>
        <v/>
      </c>
      <c r="K50" s="337"/>
      <c r="L50" s="337"/>
      <c r="M50" s="337"/>
      <c r="N50" s="337"/>
    </row>
    <row r="51" spans="1:14" s="108" customFormat="1" ht="12.75">
      <c r="A51" s="361">
        <v>4</v>
      </c>
      <c r="B51" s="362" t="s">
        <v>9</v>
      </c>
      <c r="C51" s="363" t="s">
        <v>10</v>
      </c>
      <c r="D51" s="365" t="s">
        <v>3788</v>
      </c>
      <c r="E51" s="366">
        <v>44.12</v>
      </c>
      <c r="F51" s="948"/>
      <c r="G51" s="367">
        <f>E51*F51</f>
        <v>0</v>
      </c>
      <c r="H51" s="364" t="s">
        <v>12</v>
      </c>
      <c r="I51" s="366"/>
      <c r="J51" s="959" t="str">
        <f t="shared" si="0"/>
        <v>CHYBNÁ CENA</v>
      </c>
      <c r="K51" s="337"/>
      <c r="L51" s="337"/>
      <c r="M51" s="337"/>
      <c r="N51" s="337"/>
    </row>
    <row r="52" spans="1:14" s="108" customFormat="1" ht="12.75">
      <c r="A52" s="368"/>
      <c r="B52" s="369" t="s">
        <v>4530</v>
      </c>
      <c r="C52" s="370" t="s">
        <v>548</v>
      </c>
      <c r="D52" s="371"/>
      <c r="E52" s="372"/>
      <c r="F52" s="949"/>
      <c r="G52" s="374"/>
      <c r="H52" s="373"/>
      <c r="I52" s="373"/>
      <c r="J52" s="959" t="str">
        <f t="shared" si="0"/>
        <v/>
      </c>
      <c r="K52" s="337"/>
      <c r="L52" s="337"/>
      <c r="M52" s="337"/>
      <c r="N52" s="337"/>
    </row>
    <row r="53" spans="1:14" s="108" customFormat="1" ht="12.75">
      <c r="A53" s="368"/>
      <c r="B53" s="369"/>
      <c r="C53" s="370" t="s">
        <v>582</v>
      </c>
      <c r="D53" s="371"/>
      <c r="E53" s="372"/>
      <c r="F53" s="949"/>
      <c r="G53" s="374"/>
      <c r="H53" s="373"/>
      <c r="I53" s="373"/>
      <c r="J53" s="959" t="str">
        <f t="shared" si="0"/>
        <v/>
      </c>
      <c r="K53" s="337"/>
      <c r="L53" s="337"/>
      <c r="M53" s="337"/>
      <c r="N53" s="337"/>
    </row>
    <row r="54" spans="1:14" s="108" customFormat="1" ht="22.5">
      <c r="A54" s="361">
        <v>5</v>
      </c>
      <c r="B54" s="362" t="s">
        <v>11</v>
      </c>
      <c r="C54" s="363" t="s">
        <v>3806</v>
      </c>
      <c r="D54" s="365" t="s">
        <v>3767</v>
      </c>
      <c r="E54" s="366">
        <v>13.5445</v>
      </c>
      <c r="F54" s="948"/>
      <c r="G54" s="367">
        <f>E54*F54</f>
        <v>0</v>
      </c>
      <c r="H54" s="364" t="s">
        <v>3240</v>
      </c>
      <c r="I54" s="366"/>
      <c r="J54" s="959" t="str">
        <f t="shared" si="0"/>
        <v>CHYBNÁ CENA</v>
      </c>
      <c r="K54" s="337"/>
      <c r="L54" s="337"/>
      <c r="M54" s="337"/>
      <c r="N54" s="337"/>
    </row>
    <row r="55" spans="1:14" s="108" customFormat="1" ht="12.75">
      <c r="A55" s="368"/>
      <c r="B55" s="369" t="s">
        <v>4530</v>
      </c>
      <c r="C55" s="370" t="s">
        <v>3807</v>
      </c>
      <c r="D55" s="371"/>
      <c r="E55" s="372"/>
      <c r="F55" s="949"/>
      <c r="G55" s="374"/>
      <c r="H55" s="373"/>
      <c r="I55" s="373"/>
      <c r="J55" s="959" t="str">
        <f t="shared" si="0"/>
        <v/>
      </c>
      <c r="K55" s="337"/>
      <c r="L55" s="337"/>
      <c r="M55" s="337"/>
      <c r="N55" s="337"/>
    </row>
    <row r="56" spans="1:14" s="108" customFormat="1" ht="12.75">
      <c r="A56" s="368"/>
      <c r="B56" s="385"/>
      <c r="C56" s="370" t="s">
        <v>3808</v>
      </c>
      <c r="D56" s="371"/>
      <c r="E56" s="372"/>
      <c r="F56" s="949"/>
      <c r="G56" s="374"/>
      <c r="H56" s="373"/>
      <c r="I56" s="373"/>
      <c r="J56" s="959" t="str">
        <f t="shared" si="0"/>
        <v/>
      </c>
      <c r="K56" s="337"/>
      <c r="L56" s="337"/>
      <c r="M56" s="337"/>
      <c r="N56" s="337"/>
    </row>
    <row r="57" spans="1:14" s="108" customFormat="1" ht="22.5">
      <c r="A57" s="361">
        <v>6</v>
      </c>
      <c r="B57" s="362" t="s">
        <v>3809</v>
      </c>
      <c r="C57" s="363" t="s">
        <v>2337</v>
      </c>
      <c r="D57" s="365" t="s">
        <v>3773</v>
      </c>
      <c r="E57" s="366">
        <v>54.178</v>
      </c>
      <c r="F57" s="948"/>
      <c r="G57" s="367">
        <f>E57*F57</f>
        <v>0</v>
      </c>
      <c r="H57" s="364" t="s">
        <v>3240</v>
      </c>
      <c r="I57" s="366"/>
      <c r="J57" s="959" t="str">
        <f t="shared" si="0"/>
        <v>CHYBNÁ CENA</v>
      </c>
      <c r="K57" s="337"/>
      <c r="L57" s="337"/>
      <c r="M57" s="337"/>
      <c r="N57" s="337"/>
    </row>
    <row r="58" spans="1:14" s="108" customFormat="1" ht="12.75">
      <c r="A58" s="368"/>
      <c r="B58" s="369" t="s">
        <v>4530</v>
      </c>
      <c r="C58" s="370" t="s">
        <v>2338</v>
      </c>
      <c r="D58" s="371"/>
      <c r="E58" s="372"/>
      <c r="F58" s="949"/>
      <c r="G58" s="374"/>
      <c r="H58" s="373"/>
      <c r="I58" s="373"/>
      <c r="J58" s="959" t="str">
        <f t="shared" si="0"/>
        <v/>
      </c>
      <c r="K58" s="337"/>
      <c r="L58" s="337"/>
      <c r="M58" s="337"/>
      <c r="N58" s="337"/>
    </row>
    <row r="59" spans="1:14" s="108" customFormat="1" ht="12.75">
      <c r="A59" s="368"/>
      <c r="B59" s="385"/>
      <c r="C59" s="370" t="s">
        <v>2339</v>
      </c>
      <c r="D59" s="371"/>
      <c r="E59" s="372"/>
      <c r="F59" s="949"/>
      <c r="G59" s="374"/>
      <c r="H59" s="373"/>
      <c r="I59" s="373"/>
      <c r="J59" s="959" t="str">
        <f t="shared" si="0"/>
        <v/>
      </c>
      <c r="K59" s="337"/>
      <c r="L59" s="337"/>
      <c r="M59" s="337"/>
      <c r="N59" s="337"/>
    </row>
    <row r="60" spans="1:14" s="108" customFormat="1" ht="12.75">
      <c r="A60" s="361">
        <v>7</v>
      </c>
      <c r="B60" s="362" t="s">
        <v>2340</v>
      </c>
      <c r="C60" s="363" t="s">
        <v>2341</v>
      </c>
      <c r="D60" s="365" t="s">
        <v>3773</v>
      </c>
      <c r="E60" s="366">
        <v>54.18</v>
      </c>
      <c r="F60" s="948"/>
      <c r="G60" s="367">
        <f>E60*F60</f>
        <v>0</v>
      </c>
      <c r="H60" s="364"/>
      <c r="I60" s="366"/>
      <c r="J60" s="959" t="str">
        <f t="shared" si="0"/>
        <v>CHYBNÁ CENA</v>
      </c>
      <c r="K60" s="337"/>
      <c r="L60" s="337"/>
      <c r="M60" s="337"/>
      <c r="N60" s="337"/>
    </row>
    <row r="61" spans="1:14" s="108" customFormat="1" ht="12.75">
      <c r="A61" s="368"/>
      <c r="B61" s="369" t="s">
        <v>4530</v>
      </c>
      <c r="C61" s="370"/>
      <c r="D61" s="371"/>
      <c r="E61" s="372"/>
      <c r="F61" s="949"/>
      <c r="G61" s="374"/>
      <c r="H61" s="373"/>
      <c r="I61" s="373"/>
      <c r="J61" s="959" t="str">
        <f t="shared" si="0"/>
        <v/>
      </c>
      <c r="K61" s="337"/>
      <c r="L61" s="337"/>
      <c r="M61" s="337"/>
      <c r="N61" s="337"/>
    </row>
    <row r="62" spans="1:14" s="108" customFormat="1" ht="12.75">
      <c r="A62" s="361">
        <v>8</v>
      </c>
      <c r="B62" s="362" t="s">
        <v>2342</v>
      </c>
      <c r="C62" s="363" t="s">
        <v>2343</v>
      </c>
      <c r="D62" s="365" t="s">
        <v>456</v>
      </c>
      <c r="E62" s="366">
        <v>12.6</v>
      </c>
      <c r="F62" s="948"/>
      <c r="G62" s="367">
        <f>E62*F62</f>
        <v>0</v>
      </c>
      <c r="H62" s="364"/>
      <c r="I62" s="366"/>
      <c r="J62" s="959" t="str">
        <f t="shared" si="0"/>
        <v>CHYBNÁ CENA</v>
      </c>
      <c r="K62" s="337"/>
      <c r="L62" s="337"/>
      <c r="M62" s="337"/>
      <c r="N62" s="337"/>
    </row>
    <row r="63" spans="1:14" s="108" customFormat="1" ht="12.75">
      <c r="A63" s="368"/>
      <c r="B63" s="369" t="s">
        <v>4530</v>
      </c>
      <c r="C63" s="370" t="s">
        <v>2344</v>
      </c>
      <c r="D63" s="371"/>
      <c r="E63" s="372"/>
      <c r="F63" s="949"/>
      <c r="G63" s="374"/>
      <c r="H63" s="373"/>
      <c r="I63" s="373"/>
      <c r="J63" s="959" t="str">
        <f t="shared" si="0"/>
        <v/>
      </c>
      <c r="K63" s="337"/>
      <c r="L63" s="337"/>
      <c r="M63" s="337"/>
      <c r="N63" s="337"/>
    </row>
    <row r="64" spans="1:14" s="108" customFormat="1" ht="12.75">
      <c r="A64" s="375"/>
      <c r="B64" s="376" t="s">
        <v>3841</v>
      </c>
      <c r="C64" s="377" t="str">
        <f>CONCATENATE(B42," ",C42)</f>
        <v>27 Základy</v>
      </c>
      <c r="D64" s="379"/>
      <c r="E64" s="380"/>
      <c r="F64" s="953"/>
      <c r="G64" s="381">
        <f>SUM(G42:G63)</f>
        <v>0</v>
      </c>
      <c r="H64" s="378"/>
      <c r="I64" s="380"/>
      <c r="J64" s="959" t="str">
        <f t="shared" si="0"/>
        <v/>
      </c>
      <c r="K64" s="337"/>
      <c r="L64" s="337"/>
      <c r="M64" s="337"/>
      <c r="N64" s="337"/>
    </row>
    <row r="65" spans="1:14" s="108" customFormat="1" ht="12.75">
      <c r="A65" s="355" t="s">
        <v>1779</v>
      </c>
      <c r="B65" s="356" t="s">
        <v>115</v>
      </c>
      <c r="C65" s="382" t="s">
        <v>2345</v>
      </c>
      <c r="D65" s="384"/>
      <c r="E65" s="359"/>
      <c r="F65" s="955"/>
      <c r="G65" s="360"/>
      <c r="H65" s="383"/>
      <c r="I65" s="359"/>
      <c r="J65" s="959" t="str">
        <f t="shared" si="0"/>
        <v/>
      </c>
      <c r="K65" s="337"/>
      <c r="L65" s="337"/>
      <c r="M65" s="337"/>
      <c r="N65" s="337"/>
    </row>
    <row r="66" spans="1:14" s="108" customFormat="1" ht="22.5">
      <c r="A66" s="361">
        <v>1</v>
      </c>
      <c r="B66" s="362" t="s">
        <v>2346</v>
      </c>
      <c r="C66" s="363" t="s">
        <v>2347</v>
      </c>
      <c r="D66" s="365" t="s">
        <v>3767</v>
      </c>
      <c r="E66" s="366">
        <v>490.32</v>
      </c>
      <c r="F66" s="948"/>
      <c r="G66" s="367">
        <f>E66*F66</f>
        <v>0</v>
      </c>
      <c r="H66" s="364" t="s">
        <v>3240</v>
      </c>
      <c r="I66" s="366"/>
      <c r="J66" s="959" t="str">
        <f t="shared" si="0"/>
        <v>CHYBNÁ CENA</v>
      </c>
      <c r="K66" s="337"/>
      <c r="L66" s="337"/>
      <c r="M66" s="337"/>
      <c r="N66" s="337"/>
    </row>
    <row r="67" spans="1:14" s="108" customFormat="1" ht="12.75">
      <c r="A67" s="361"/>
      <c r="B67" s="369" t="s">
        <v>4530</v>
      </c>
      <c r="C67" s="370" t="s">
        <v>2348</v>
      </c>
      <c r="D67" s="386"/>
      <c r="E67" s="366"/>
      <c r="F67" s="948"/>
      <c r="G67" s="367"/>
      <c r="H67" s="364"/>
      <c r="I67" s="366"/>
      <c r="J67" s="959" t="str">
        <f t="shared" si="0"/>
        <v/>
      </c>
      <c r="K67" s="337"/>
      <c r="L67" s="337"/>
      <c r="M67" s="337"/>
      <c r="N67" s="337"/>
    </row>
    <row r="68" spans="1:14" s="108" customFormat="1" ht="12.75">
      <c r="A68" s="361"/>
      <c r="B68" s="362"/>
      <c r="C68" s="370" t="s">
        <v>2349</v>
      </c>
      <c r="D68" s="386"/>
      <c r="E68" s="366"/>
      <c r="F68" s="948"/>
      <c r="G68" s="367"/>
      <c r="H68" s="364"/>
      <c r="I68" s="366"/>
      <c r="J68" s="959" t="str">
        <f t="shared" si="0"/>
        <v/>
      </c>
      <c r="K68" s="337"/>
      <c r="L68" s="337"/>
      <c r="M68" s="337"/>
      <c r="N68" s="337"/>
    </row>
    <row r="69" spans="1:14" s="108" customFormat="1" ht="12.75">
      <c r="A69" s="361"/>
      <c r="B69" s="362"/>
      <c r="C69" s="370" t="s">
        <v>2350</v>
      </c>
      <c r="D69" s="386"/>
      <c r="E69" s="366"/>
      <c r="F69" s="948"/>
      <c r="G69" s="367"/>
      <c r="H69" s="364"/>
      <c r="I69" s="366"/>
      <c r="J69" s="959" t="str">
        <f t="shared" si="0"/>
        <v/>
      </c>
      <c r="K69" s="337"/>
      <c r="L69" s="337"/>
      <c r="M69" s="337"/>
      <c r="N69" s="337"/>
    </row>
    <row r="70" spans="1:14" s="108" customFormat="1" ht="12.75">
      <c r="A70" s="361"/>
      <c r="B70" s="362"/>
      <c r="C70" s="370" t="s">
        <v>2351</v>
      </c>
      <c r="D70" s="386"/>
      <c r="E70" s="366"/>
      <c r="F70" s="948"/>
      <c r="G70" s="367"/>
      <c r="H70" s="364"/>
      <c r="I70" s="366"/>
      <c r="J70" s="959" t="str">
        <f t="shared" si="0"/>
        <v/>
      </c>
      <c r="K70" s="337"/>
      <c r="L70" s="337"/>
      <c r="M70" s="337"/>
      <c r="N70" s="337"/>
    </row>
    <row r="71" spans="1:14" s="108" customFormat="1" ht="12.75">
      <c r="A71" s="361"/>
      <c r="B71" s="362"/>
      <c r="C71" s="370" t="s">
        <v>2352</v>
      </c>
      <c r="D71" s="386"/>
      <c r="E71" s="366"/>
      <c r="F71" s="948"/>
      <c r="G71" s="367"/>
      <c r="H71" s="364"/>
      <c r="I71" s="366"/>
      <c r="J71" s="959" t="str">
        <f t="shared" si="0"/>
        <v/>
      </c>
      <c r="K71" s="337"/>
      <c r="L71" s="337"/>
      <c r="M71" s="337"/>
      <c r="N71" s="337"/>
    </row>
    <row r="72" spans="1:14" s="108" customFormat="1" ht="12.75">
      <c r="A72" s="368"/>
      <c r="C72" s="370" t="s">
        <v>2353</v>
      </c>
      <c r="D72" s="371"/>
      <c r="E72" s="372"/>
      <c r="F72" s="949"/>
      <c r="G72" s="374"/>
      <c r="H72" s="373"/>
      <c r="I72" s="373"/>
      <c r="J72" s="959" t="str">
        <f aca="true" t="shared" si="1" ref="J72:J135">IF((ISBLANK(D72)),"",IF(G72&lt;=0,"CHYBNÁ CENA",""))</f>
        <v/>
      </c>
      <c r="K72" s="337"/>
      <c r="L72" s="337"/>
      <c r="M72" s="337"/>
      <c r="N72" s="337"/>
    </row>
    <row r="73" spans="1:14" s="108" customFormat="1" ht="22.5">
      <c r="A73" s="361">
        <v>2</v>
      </c>
      <c r="B73" s="362" t="s">
        <v>2354</v>
      </c>
      <c r="C73" s="363" t="s">
        <v>3879</v>
      </c>
      <c r="D73" s="365" t="s">
        <v>3767</v>
      </c>
      <c r="E73" s="366">
        <v>5.76</v>
      </c>
      <c r="F73" s="948"/>
      <c r="G73" s="367">
        <f>E73*F73</f>
        <v>0</v>
      </c>
      <c r="H73" s="364" t="s">
        <v>3240</v>
      </c>
      <c r="I73" s="366"/>
      <c r="J73" s="959" t="str">
        <f t="shared" si="1"/>
        <v>CHYBNÁ CENA</v>
      </c>
      <c r="K73" s="337"/>
      <c r="L73" s="337"/>
      <c r="M73" s="337"/>
      <c r="N73" s="337"/>
    </row>
    <row r="74" spans="1:14" s="108" customFormat="1" ht="12.75">
      <c r="A74" s="368"/>
      <c r="B74" s="369" t="s">
        <v>4530</v>
      </c>
      <c r="C74" s="370" t="s">
        <v>2633</v>
      </c>
      <c r="D74" s="371"/>
      <c r="E74" s="372"/>
      <c r="F74" s="949"/>
      <c r="G74" s="374"/>
      <c r="H74" s="373"/>
      <c r="I74" s="373"/>
      <c r="J74" s="959" t="str">
        <f t="shared" si="1"/>
        <v/>
      </c>
      <c r="K74" s="337"/>
      <c r="L74" s="337"/>
      <c r="M74" s="337"/>
      <c r="N74" s="337"/>
    </row>
    <row r="75" spans="1:14" s="108" customFormat="1" ht="22.5">
      <c r="A75" s="361">
        <v>3</v>
      </c>
      <c r="B75" s="362" t="s">
        <v>3880</v>
      </c>
      <c r="C75" s="363" t="s">
        <v>3881</v>
      </c>
      <c r="D75" s="365" t="s">
        <v>3773</v>
      </c>
      <c r="E75" s="366">
        <v>4297.88</v>
      </c>
      <c r="F75" s="948"/>
      <c r="G75" s="367">
        <f>E75*F75</f>
        <v>0</v>
      </c>
      <c r="H75" s="364" t="s">
        <v>3240</v>
      </c>
      <c r="I75" s="366"/>
      <c r="J75" s="959" t="str">
        <f t="shared" si="1"/>
        <v>CHYBNÁ CENA</v>
      </c>
      <c r="K75" s="337"/>
      <c r="L75" s="337"/>
      <c r="M75" s="337"/>
      <c r="N75" s="337"/>
    </row>
    <row r="76" spans="1:14" s="108" customFormat="1" ht="12.75">
      <c r="A76" s="368"/>
      <c r="B76" s="369" t="s">
        <v>4530</v>
      </c>
      <c r="C76" s="370" t="s">
        <v>3882</v>
      </c>
      <c r="D76" s="371"/>
      <c r="E76" s="372"/>
      <c r="F76" s="949"/>
      <c r="G76" s="374"/>
      <c r="H76" s="373"/>
      <c r="I76" s="373"/>
      <c r="J76" s="959" t="str">
        <f t="shared" si="1"/>
        <v/>
      </c>
      <c r="K76" s="337"/>
      <c r="L76" s="337"/>
      <c r="M76" s="337"/>
      <c r="N76" s="337"/>
    </row>
    <row r="77" spans="1:14" s="108" customFormat="1" ht="12.75">
      <c r="A77" s="368"/>
      <c r="B77" s="369"/>
      <c r="C77" s="370" t="s">
        <v>3883</v>
      </c>
      <c r="D77" s="371"/>
      <c r="E77" s="372"/>
      <c r="F77" s="949"/>
      <c r="G77" s="374"/>
      <c r="H77" s="373"/>
      <c r="I77" s="373"/>
      <c r="J77" s="959" t="str">
        <f t="shared" si="1"/>
        <v/>
      </c>
      <c r="K77" s="337"/>
      <c r="L77" s="337"/>
      <c r="M77" s="337"/>
      <c r="N77" s="337"/>
    </row>
    <row r="78" spans="1:14" s="108" customFormat="1" ht="12.75">
      <c r="A78" s="368"/>
      <c r="B78" s="369"/>
      <c r="C78" s="370" t="s">
        <v>3884</v>
      </c>
      <c r="D78" s="371"/>
      <c r="E78" s="372"/>
      <c r="F78" s="949"/>
      <c r="G78" s="374"/>
      <c r="H78" s="373"/>
      <c r="I78" s="373"/>
      <c r="J78" s="959" t="str">
        <f t="shared" si="1"/>
        <v/>
      </c>
      <c r="K78" s="337"/>
      <c r="L78" s="337"/>
      <c r="M78" s="337"/>
      <c r="N78" s="337"/>
    </row>
    <row r="79" spans="1:14" s="108" customFormat="1" ht="12.75">
      <c r="A79" s="368"/>
      <c r="B79" s="369"/>
      <c r="C79" s="370" t="s">
        <v>3885</v>
      </c>
      <c r="D79" s="371"/>
      <c r="E79" s="372"/>
      <c r="F79" s="949"/>
      <c r="G79" s="374"/>
      <c r="H79" s="373"/>
      <c r="I79" s="373"/>
      <c r="J79" s="959" t="str">
        <f t="shared" si="1"/>
        <v/>
      </c>
      <c r="K79" s="337"/>
      <c r="L79" s="337"/>
      <c r="M79" s="337"/>
      <c r="N79" s="337"/>
    </row>
    <row r="80" spans="1:14" s="108" customFormat="1" ht="12.75">
      <c r="A80" s="368"/>
      <c r="B80" s="369"/>
      <c r="C80" s="370" t="s">
        <v>3886</v>
      </c>
      <c r="D80" s="371"/>
      <c r="E80" s="372"/>
      <c r="F80" s="949"/>
      <c r="G80" s="374"/>
      <c r="H80" s="373"/>
      <c r="I80" s="373"/>
      <c r="J80" s="959" t="str">
        <f t="shared" si="1"/>
        <v/>
      </c>
      <c r="K80" s="337"/>
      <c r="L80" s="337"/>
      <c r="M80" s="337"/>
      <c r="N80" s="337"/>
    </row>
    <row r="81" spans="1:14" s="108" customFormat="1" ht="12.75">
      <c r="A81" s="368"/>
      <c r="B81" s="369"/>
      <c r="C81" s="370" t="s">
        <v>3887</v>
      </c>
      <c r="D81" s="371"/>
      <c r="E81" s="372"/>
      <c r="F81" s="949"/>
      <c r="G81" s="374"/>
      <c r="H81" s="373"/>
      <c r="I81" s="373"/>
      <c r="J81" s="959" t="str">
        <f t="shared" si="1"/>
        <v/>
      </c>
      <c r="K81" s="337"/>
      <c r="L81" s="337"/>
      <c r="M81" s="337"/>
      <c r="N81" s="337"/>
    </row>
    <row r="82" spans="1:14" s="108" customFormat="1" ht="12.75">
      <c r="A82" s="361">
        <v>4</v>
      </c>
      <c r="B82" s="362" t="s">
        <v>3888</v>
      </c>
      <c r="C82" s="363" t="s">
        <v>3889</v>
      </c>
      <c r="D82" s="365" t="s">
        <v>3773</v>
      </c>
      <c r="E82" s="366">
        <v>4297.88</v>
      </c>
      <c r="F82" s="948"/>
      <c r="G82" s="367">
        <f>E82*F82</f>
        <v>0</v>
      </c>
      <c r="H82" s="364"/>
      <c r="I82" s="366"/>
      <c r="J82" s="959" t="str">
        <f t="shared" si="1"/>
        <v>CHYBNÁ CENA</v>
      </c>
      <c r="K82" s="337"/>
      <c r="L82" s="337"/>
      <c r="M82" s="337"/>
      <c r="N82" s="337"/>
    </row>
    <row r="83" spans="1:14" s="108" customFormat="1" ht="12.75">
      <c r="A83" s="361"/>
      <c r="B83" s="369" t="s">
        <v>4530</v>
      </c>
      <c r="C83" s="363"/>
      <c r="D83" s="365"/>
      <c r="E83" s="366"/>
      <c r="F83" s="948"/>
      <c r="G83" s="367"/>
      <c r="H83" s="364"/>
      <c r="I83" s="366"/>
      <c r="J83" s="959" t="str">
        <f t="shared" si="1"/>
        <v/>
      </c>
      <c r="K83" s="337"/>
      <c r="L83" s="337"/>
      <c r="M83" s="337"/>
      <c r="N83" s="337"/>
    </row>
    <row r="84" spans="1:14" s="108" customFormat="1" ht="22.5">
      <c r="A84" s="361">
        <v>5</v>
      </c>
      <c r="B84" s="362" t="s">
        <v>3890</v>
      </c>
      <c r="C84" s="363" t="s">
        <v>3891</v>
      </c>
      <c r="D84" s="365" t="s">
        <v>3773</v>
      </c>
      <c r="E84" s="366">
        <v>34.56</v>
      </c>
      <c r="F84" s="948"/>
      <c r="G84" s="367">
        <f>E84*F84</f>
        <v>0</v>
      </c>
      <c r="H84" s="364" t="s">
        <v>3240</v>
      </c>
      <c r="I84" s="366"/>
      <c r="J84" s="959" t="str">
        <f t="shared" si="1"/>
        <v>CHYBNÁ CENA</v>
      </c>
      <c r="K84" s="337"/>
      <c r="L84" s="337"/>
      <c r="M84" s="337"/>
      <c r="N84" s="337"/>
    </row>
    <row r="85" spans="1:14" s="108" customFormat="1" ht="12.75">
      <c r="A85" s="368"/>
      <c r="B85" s="369" t="s">
        <v>4530</v>
      </c>
      <c r="C85" s="370" t="s">
        <v>3892</v>
      </c>
      <c r="D85" s="371"/>
      <c r="E85" s="372"/>
      <c r="F85" s="949"/>
      <c r="G85" s="374"/>
      <c r="H85" s="373"/>
      <c r="I85" s="373"/>
      <c r="J85" s="959" t="str">
        <f t="shared" si="1"/>
        <v/>
      </c>
      <c r="K85" s="337"/>
      <c r="L85" s="337"/>
      <c r="M85" s="337"/>
      <c r="N85" s="337"/>
    </row>
    <row r="86" spans="1:14" s="108" customFormat="1" ht="12.75">
      <c r="A86" s="361">
        <v>6</v>
      </c>
      <c r="B86" s="362" t="s">
        <v>3893</v>
      </c>
      <c r="C86" s="363" t="s">
        <v>3889</v>
      </c>
      <c r="D86" s="365" t="s">
        <v>3773</v>
      </c>
      <c r="E86" s="366">
        <v>34.56</v>
      </c>
      <c r="F86" s="948"/>
      <c r="G86" s="367">
        <f>E86*F86</f>
        <v>0</v>
      </c>
      <c r="H86" s="364"/>
      <c r="I86" s="366"/>
      <c r="J86" s="959" t="str">
        <f t="shared" si="1"/>
        <v>CHYBNÁ CENA</v>
      </c>
      <c r="K86" s="337"/>
      <c r="L86" s="337"/>
      <c r="M86" s="337"/>
      <c r="N86" s="337"/>
    </row>
    <row r="87" spans="1:14" s="108" customFormat="1" ht="12.75">
      <c r="A87" s="361"/>
      <c r="B87" s="369" t="s">
        <v>4530</v>
      </c>
      <c r="C87" s="363"/>
      <c r="D87" s="365"/>
      <c r="E87" s="366"/>
      <c r="F87" s="948"/>
      <c r="G87" s="367"/>
      <c r="H87" s="364"/>
      <c r="I87" s="366"/>
      <c r="J87" s="959" t="str">
        <f t="shared" si="1"/>
        <v/>
      </c>
      <c r="K87" s="337"/>
      <c r="L87" s="337"/>
      <c r="M87" s="337"/>
      <c r="N87" s="337"/>
    </row>
    <row r="88" spans="1:14" s="108" customFormat="1" ht="12.75">
      <c r="A88" s="361">
        <v>7</v>
      </c>
      <c r="B88" s="362" t="s">
        <v>3894</v>
      </c>
      <c r="C88" s="363" t="s">
        <v>3895</v>
      </c>
      <c r="D88" s="365" t="s">
        <v>3788</v>
      </c>
      <c r="E88" s="366">
        <v>74.47</v>
      </c>
      <c r="F88" s="948"/>
      <c r="G88" s="367">
        <f>E88*F88</f>
        <v>0</v>
      </c>
      <c r="H88" s="364" t="s">
        <v>12</v>
      </c>
      <c r="I88" s="366"/>
      <c r="J88" s="959" t="str">
        <f t="shared" si="1"/>
        <v>CHYBNÁ CENA</v>
      </c>
      <c r="K88" s="337"/>
      <c r="L88" s="337"/>
      <c r="M88" s="337"/>
      <c r="N88" s="337"/>
    </row>
    <row r="89" spans="1:14" s="108" customFormat="1" ht="12.75">
      <c r="A89" s="368"/>
      <c r="B89" s="369" t="s">
        <v>4530</v>
      </c>
      <c r="C89" s="370" t="s">
        <v>549</v>
      </c>
      <c r="D89" s="371"/>
      <c r="E89" s="372"/>
      <c r="F89" s="949"/>
      <c r="G89" s="374"/>
      <c r="H89" s="373"/>
      <c r="I89" s="373"/>
      <c r="J89" s="959" t="str">
        <f t="shared" si="1"/>
        <v/>
      </c>
      <c r="K89" s="337"/>
      <c r="L89" s="337"/>
      <c r="M89" s="337"/>
      <c r="N89" s="337"/>
    </row>
    <row r="90" spans="1:14" s="108" customFormat="1" ht="12.75">
      <c r="A90" s="368"/>
      <c r="B90" s="369"/>
      <c r="C90" s="370" t="s">
        <v>582</v>
      </c>
      <c r="D90" s="371"/>
      <c r="E90" s="372"/>
      <c r="F90" s="949"/>
      <c r="G90" s="374"/>
      <c r="H90" s="373"/>
      <c r="I90" s="373"/>
      <c r="J90" s="959" t="str">
        <f t="shared" si="1"/>
        <v/>
      </c>
      <c r="K90" s="337"/>
      <c r="L90" s="337"/>
      <c r="M90" s="337"/>
      <c r="N90" s="337"/>
    </row>
    <row r="91" spans="1:14" s="108" customFormat="1" ht="22.5">
      <c r="A91" s="361">
        <v>8</v>
      </c>
      <c r="B91" s="362" t="s">
        <v>2462</v>
      </c>
      <c r="C91" s="363" t="s">
        <v>2463</v>
      </c>
      <c r="D91" s="365" t="s">
        <v>456</v>
      </c>
      <c r="E91" s="366">
        <v>13</v>
      </c>
      <c r="F91" s="948"/>
      <c r="G91" s="367">
        <f>E91*F91</f>
        <v>0</v>
      </c>
      <c r="H91" s="364" t="s">
        <v>2632</v>
      </c>
      <c r="I91" s="366"/>
      <c r="J91" s="959" t="str">
        <f t="shared" si="1"/>
        <v>CHYBNÁ CENA</v>
      </c>
      <c r="K91" s="337"/>
      <c r="L91" s="337"/>
      <c r="M91" s="337"/>
      <c r="N91" s="337"/>
    </row>
    <row r="92" spans="1:14" s="108" customFormat="1" ht="12.75">
      <c r="A92" s="368"/>
      <c r="B92" s="385"/>
      <c r="C92" s="370" t="s">
        <v>2464</v>
      </c>
      <c r="D92" s="371"/>
      <c r="E92" s="372"/>
      <c r="F92" s="949"/>
      <c r="G92" s="374"/>
      <c r="H92" s="373"/>
      <c r="I92" s="373"/>
      <c r="J92" s="959" t="str">
        <f t="shared" si="1"/>
        <v/>
      </c>
      <c r="K92" s="337"/>
      <c r="L92" s="337"/>
      <c r="M92" s="337"/>
      <c r="N92" s="337"/>
    </row>
    <row r="93" spans="1:14" s="108" customFormat="1" ht="12.75">
      <c r="A93" s="368"/>
      <c r="B93" s="385"/>
      <c r="C93" s="370" t="s">
        <v>2465</v>
      </c>
      <c r="D93" s="371"/>
      <c r="E93" s="372"/>
      <c r="F93" s="949"/>
      <c r="G93" s="374"/>
      <c r="H93" s="373"/>
      <c r="I93" s="373"/>
      <c r="J93" s="959" t="str">
        <f t="shared" si="1"/>
        <v/>
      </c>
      <c r="K93" s="337"/>
      <c r="L93" s="337"/>
      <c r="M93" s="337"/>
      <c r="N93" s="337"/>
    </row>
    <row r="94" spans="1:14" s="108" customFormat="1" ht="12.75">
      <c r="A94" s="368"/>
      <c r="B94" s="385"/>
      <c r="C94" s="370" t="s">
        <v>2466</v>
      </c>
      <c r="D94" s="371"/>
      <c r="E94" s="372"/>
      <c r="F94" s="949"/>
      <c r="G94" s="374"/>
      <c r="H94" s="373"/>
      <c r="I94" s="373"/>
      <c r="J94" s="959" t="str">
        <f t="shared" si="1"/>
        <v/>
      </c>
      <c r="K94" s="337"/>
      <c r="L94" s="337"/>
      <c r="M94" s="337"/>
      <c r="N94" s="337"/>
    </row>
    <row r="95" spans="1:14" s="108" customFormat="1" ht="12.75">
      <c r="A95" s="368"/>
      <c r="B95" s="385"/>
      <c r="C95" s="370" t="s">
        <v>2467</v>
      </c>
      <c r="D95" s="371"/>
      <c r="E95" s="372"/>
      <c r="F95" s="949"/>
      <c r="G95" s="374"/>
      <c r="H95" s="373"/>
      <c r="I95" s="373"/>
      <c r="J95" s="959" t="str">
        <f t="shared" si="1"/>
        <v/>
      </c>
      <c r="K95" s="337"/>
      <c r="L95" s="337"/>
      <c r="M95" s="337"/>
      <c r="N95" s="337"/>
    </row>
    <row r="96" spans="1:14" s="108" customFormat="1" ht="22.5">
      <c r="A96" s="361">
        <v>9</v>
      </c>
      <c r="B96" s="362" t="s">
        <v>2468</v>
      </c>
      <c r="C96" s="363" t="s">
        <v>2469</v>
      </c>
      <c r="D96" s="365" t="s">
        <v>456</v>
      </c>
      <c r="E96" s="366">
        <v>16</v>
      </c>
      <c r="F96" s="948"/>
      <c r="G96" s="367">
        <f>E96*F96</f>
        <v>0</v>
      </c>
      <c r="H96" s="364" t="s">
        <v>2632</v>
      </c>
      <c r="I96" s="366"/>
      <c r="J96" s="959" t="str">
        <f t="shared" si="1"/>
        <v>CHYBNÁ CENA</v>
      </c>
      <c r="K96" s="337"/>
      <c r="L96" s="337"/>
      <c r="M96" s="337"/>
      <c r="N96" s="337"/>
    </row>
    <row r="97" spans="1:14" s="108" customFormat="1" ht="12.75">
      <c r="A97" s="368"/>
      <c r="B97" s="385"/>
      <c r="C97" s="370" t="s">
        <v>2470</v>
      </c>
      <c r="D97" s="371"/>
      <c r="E97" s="372"/>
      <c r="F97" s="949"/>
      <c r="G97" s="374"/>
      <c r="H97" s="373"/>
      <c r="I97" s="373"/>
      <c r="J97" s="959" t="str">
        <f t="shared" si="1"/>
        <v/>
      </c>
      <c r="K97" s="337"/>
      <c r="L97" s="337"/>
      <c r="M97" s="337"/>
      <c r="N97" s="337"/>
    </row>
    <row r="98" spans="1:14" s="108" customFormat="1" ht="12.75">
      <c r="A98" s="368"/>
      <c r="B98" s="385"/>
      <c r="C98" s="370" t="s">
        <v>2464</v>
      </c>
      <c r="D98" s="371"/>
      <c r="E98" s="372"/>
      <c r="F98" s="949"/>
      <c r="G98" s="374"/>
      <c r="H98" s="373"/>
      <c r="I98" s="373"/>
      <c r="J98" s="959" t="str">
        <f t="shared" si="1"/>
        <v/>
      </c>
      <c r="K98" s="337"/>
      <c r="L98" s="337"/>
      <c r="M98" s="337"/>
      <c r="N98" s="337"/>
    </row>
    <row r="99" spans="1:14" s="108" customFormat="1" ht="12.75">
      <c r="A99" s="368"/>
      <c r="B99" s="385"/>
      <c r="C99" s="370" t="s">
        <v>2465</v>
      </c>
      <c r="D99" s="371"/>
      <c r="E99" s="372"/>
      <c r="F99" s="949"/>
      <c r="G99" s="374"/>
      <c r="H99" s="373"/>
      <c r="I99" s="373"/>
      <c r="J99" s="959" t="str">
        <f t="shared" si="1"/>
        <v/>
      </c>
      <c r="K99" s="337"/>
      <c r="L99" s="337"/>
      <c r="M99" s="337"/>
      <c r="N99" s="337"/>
    </row>
    <row r="100" spans="1:14" s="108" customFormat="1" ht="12.75">
      <c r="A100" s="368"/>
      <c r="B100" s="385"/>
      <c r="C100" s="370" t="s">
        <v>2466</v>
      </c>
      <c r="D100" s="371"/>
      <c r="E100" s="372"/>
      <c r="F100" s="949"/>
      <c r="G100" s="374"/>
      <c r="H100" s="373"/>
      <c r="I100" s="373"/>
      <c r="J100" s="959" t="str">
        <f t="shared" si="1"/>
        <v/>
      </c>
      <c r="K100" s="337"/>
      <c r="L100" s="337"/>
      <c r="M100" s="337"/>
      <c r="N100" s="337"/>
    </row>
    <row r="101" spans="1:14" s="108" customFormat="1" ht="22.5">
      <c r="A101" s="361">
        <v>10</v>
      </c>
      <c r="B101" s="362" t="s">
        <v>2471</v>
      </c>
      <c r="C101" s="363" t="s">
        <v>2472</v>
      </c>
      <c r="D101" s="365" t="s">
        <v>456</v>
      </c>
      <c r="E101" s="366">
        <v>3.5</v>
      </c>
      <c r="F101" s="948"/>
      <c r="G101" s="367">
        <f>E101*F101</f>
        <v>0</v>
      </c>
      <c r="H101" s="364" t="s">
        <v>2632</v>
      </c>
      <c r="I101" s="366"/>
      <c r="J101" s="959" t="str">
        <f t="shared" si="1"/>
        <v>CHYBNÁ CENA</v>
      </c>
      <c r="K101" s="337"/>
      <c r="L101" s="337"/>
      <c r="M101" s="337"/>
      <c r="N101" s="337"/>
    </row>
    <row r="102" spans="1:14" s="108" customFormat="1" ht="12.75">
      <c r="A102" s="368"/>
      <c r="B102" s="385"/>
      <c r="C102" s="370" t="s">
        <v>2473</v>
      </c>
      <c r="D102" s="371"/>
      <c r="E102" s="372"/>
      <c r="F102" s="949"/>
      <c r="G102" s="374"/>
      <c r="H102" s="373"/>
      <c r="I102" s="373"/>
      <c r="J102" s="959" t="str">
        <f t="shared" si="1"/>
        <v/>
      </c>
      <c r="K102" s="337"/>
      <c r="L102" s="337"/>
      <c r="M102" s="337"/>
      <c r="N102" s="337"/>
    </row>
    <row r="103" spans="1:14" ht="22.5">
      <c r="A103" s="361">
        <v>11</v>
      </c>
      <c r="B103" s="362" t="s">
        <v>2474</v>
      </c>
      <c r="C103" s="363" t="s">
        <v>2475</v>
      </c>
      <c r="D103" s="365" t="s">
        <v>3767</v>
      </c>
      <c r="E103" s="366">
        <v>47.637</v>
      </c>
      <c r="F103" s="948"/>
      <c r="G103" s="367">
        <f>E103*F103</f>
        <v>0</v>
      </c>
      <c r="H103" s="364" t="s">
        <v>3240</v>
      </c>
      <c r="I103" s="366"/>
      <c r="J103" s="959" t="str">
        <f t="shared" si="1"/>
        <v>CHYBNÁ CENA</v>
      </c>
      <c r="K103" s="215"/>
      <c r="L103" s="338"/>
      <c r="M103" s="338"/>
      <c r="N103" s="338"/>
    </row>
    <row r="104" spans="1:14" ht="12.75">
      <c r="A104" s="368"/>
      <c r="B104" s="369" t="s">
        <v>4530</v>
      </c>
      <c r="C104" s="370" t="s">
        <v>2476</v>
      </c>
      <c r="D104" s="371"/>
      <c r="E104" s="372"/>
      <c r="F104" s="949"/>
      <c r="G104" s="374"/>
      <c r="H104" s="373"/>
      <c r="I104" s="373"/>
      <c r="J104" s="959" t="str">
        <f t="shared" si="1"/>
        <v/>
      </c>
      <c r="K104" s="215"/>
      <c r="L104" s="338"/>
      <c r="M104" s="338"/>
      <c r="N104" s="338"/>
    </row>
    <row r="105" spans="1:14" ht="12.75">
      <c r="A105" s="368"/>
      <c r="B105" s="385"/>
      <c r="C105" s="370" t="s">
        <v>2477</v>
      </c>
      <c r="D105" s="371"/>
      <c r="E105" s="372"/>
      <c r="F105" s="949"/>
      <c r="G105" s="374"/>
      <c r="H105" s="373"/>
      <c r="I105" s="373"/>
      <c r="J105" s="959" t="str">
        <f t="shared" si="1"/>
        <v/>
      </c>
      <c r="K105" s="215"/>
      <c r="L105" s="338"/>
      <c r="M105" s="338"/>
      <c r="N105" s="338"/>
    </row>
    <row r="106" spans="1:14" ht="12.75">
      <c r="A106" s="368"/>
      <c r="B106" s="385"/>
      <c r="C106" s="370" t="s">
        <v>2478</v>
      </c>
      <c r="D106" s="371"/>
      <c r="E106" s="372"/>
      <c r="F106" s="949"/>
      <c r="G106" s="374"/>
      <c r="H106" s="373"/>
      <c r="I106" s="373"/>
      <c r="J106" s="959" t="str">
        <f t="shared" si="1"/>
        <v/>
      </c>
      <c r="K106" s="215"/>
      <c r="L106" s="338"/>
      <c r="M106" s="338"/>
      <c r="N106" s="338"/>
    </row>
    <row r="107" spans="1:14" ht="22.5">
      <c r="A107" s="361">
        <v>12</v>
      </c>
      <c r="B107" s="362" t="s">
        <v>2479</v>
      </c>
      <c r="C107" s="363" t="s">
        <v>2480</v>
      </c>
      <c r="D107" s="365" t="s">
        <v>3767</v>
      </c>
      <c r="E107" s="366">
        <v>65.6385</v>
      </c>
      <c r="F107" s="948"/>
      <c r="G107" s="367">
        <f>E107*F107</f>
        <v>0</v>
      </c>
      <c r="H107" s="364" t="s">
        <v>3240</v>
      </c>
      <c r="I107" s="366"/>
      <c r="J107" s="959" t="str">
        <f t="shared" si="1"/>
        <v>CHYBNÁ CENA</v>
      </c>
      <c r="K107" s="215"/>
      <c r="L107" s="338"/>
      <c r="M107" s="338"/>
      <c r="N107" s="338"/>
    </row>
    <row r="108" spans="1:14" ht="12.75">
      <c r="A108" s="368"/>
      <c r="B108" s="369" t="s">
        <v>4530</v>
      </c>
      <c r="C108" s="370" t="s">
        <v>2481</v>
      </c>
      <c r="D108" s="371"/>
      <c r="E108" s="372"/>
      <c r="F108" s="949"/>
      <c r="G108" s="374"/>
      <c r="H108" s="373"/>
      <c r="I108" s="373"/>
      <c r="J108" s="959" t="str">
        <f t="shared" si="1"/>
        <v/>
      </c>
      <c r="K108" s="215"/>
      <c r="L108" s="338"/>
      <c r="M108" s="338"/>
      <c r="N108" s="338"/>
    </row>
    <row r="109" spans="1:14" ht="12.75">
      <c r="A109" s="368"/>
      <c r="B109" s="385"/>
      <c r="C109" s="370" t="s">
        <v>2482</v>
      </c>
      <c r="D109" s="371"/>
      <c r="E109" s="372"/>
      <c r="F109" s="949"/>
      <c r="G109" s="374"/>
      <c r="H109" s="373"/>
      <c r="I109" s="373"/>
      <c r="J109" s="959" t="str">
        <f t="shared" si="1"/>
        <v/>
      </c>
      <c r="K109" s="215"/>
      <c r="L109" s="338"/>
      <c r="M109" s="338"/>
      <c r="N109" s="338"/>
    </row>
    <row r="110" spans="1:14" ht="12.75">
      <c r="A110" s="368"/>
      <c r="B110" s="385"/>
      <c r="C110" s="370" t="s">
        <v>2483</v>
      </c>
      <c r="D110" s="371"/>
      <c r="E110" s="372"/>
      <c r="F110" s="949"/>
      <c r="G110" s="374"/>
      <c r="H110" s="373"/>
      <c r="I110" s="373"/>
      <c r="J110" s="959" t="str">
        <f t="shared" si="1"/>
        <v/>
      </c>
      <c r="K110" s="215"/>
      <c r="L110" s="338"/>
      <c r="M110" s="338"/>
      <c r="N110" s="338"/>
    </row>
    <row r="111" spans="1:14" ht="22.5">
      <c r="A111" s="361">
        <v>13</v>
      </c>
      <c r="B111" s="362" t="s">
        <v>2479</v>
      </c>
      <c r="C111" s="363" t="s">
        <v>2484</v>
      </c>
      <c r="D111" s="365" t="s">
        <v>3767</v>
      </c>
      <c r="E111" s="366">
        <v>1.072</v>
      </c>
      <c r="F111" s="948"/>
      <c r="G111" s="367">
        <f>E111*F111</f>
        <v>0</v>
      </c>
      <c r="H111" s="364" t="s">
        <v>3240</v>
      </c>
      <c r="I111" s="366"/>
      <c r="J111" s="959" t="str">
        <f t="shared" si="1"/>
        <v>CHYBNÁ CENA</v>
      </c>
      <c r="K111" s="339"/>
      <c r="L111" s="338"/>
      <c r="M111" s="338"/>
      <c r="N111" s="338"/>
    </row>
    <row r="112" spans="1:14" ht="12.75">
      <c r="A112" s="368"/>
      <c r="B112" s="369" t="s">
        <v>4530</v>
      </c>
      <c r="C112" s="370" t="s">
        <v>2485</v>
      </c>
      <c r="D112" s="371"/>
      <c r="E112" s="372"/>
      <c r="F112" s="949"/>
      <c r="G112" s="374"/>
      <c r="H112" s="373"/>
      <c r="I112" s="373"/>
      <c r="J112" s="959" t="str">
        <f t="shared" si="1"/>
        <v/>
      </c>
      <c r="K112" s="339"/>
      <c r="L112" s="338"/>
      <c r="M112" s="338"/>
      <c r="N112" s="338"/>
    </row>
    <row r="113" spans="1:14" ht="22.5">
      <c r="A113" s="361">
        <v>14</v>
      </c>
      <c r="B113" s="362" t="s">
        <v>2486</v>
      </c>
      <c r="C113" s="363" t="s">
        <v>2487</v>
      </c>
      <c r="D113" s="365" t="s">
        <v>3773</v>
      </c>
      <c r="E113" s="366">
        <v>1176.84</v>
      </c>
      <c r="F113" s="948"/>
      <c r="G113" s="367">
        <f>E113*F113</f>
        <v>0</v>
      </c>
      <c r="H113" s="364" t="s">
        <v>3240</v>
      </c>
      <c r="I113" s="366"/>
      <c r="J113" s="959" t="str">
        <f t="shared" si="1"/>
        <v>CHYBNÁ CENA</v>
      </c>
      <c r="K113" s="339"/>
      <c r="L113" s="338"/>
      <c r="M113" s="338"/>
      <c r="N113" s="338"/>
    </row>
    <row r="114" spans="1:14" ht="12.75">
      <c r="A114" s="368"/>
      <c r="B114" s="369" t="s">
        <v>4530</v>
      </c>
      <c r="C114" s="370" t="s">
        <v>2488</v>
      </c>
      <c r="D114" s="371"/>
      <c r="E114" s="372"/>
      <c r="F114" s="949"/>
      <c r="G114" s="374"/>
      <c r="H114" s="364"/>
      <c r="I114" s="373"/>
      <c r="J114" s="959" t="str">
        <f t="shared" si="1"/>
        <v/>
      </c>
      <c r="K114" s="339"/>
      <c r="L114" s="338"/>
      <c r="M114" s="338"/>
      <c r="N114" s="338"/>
    </row>
    <row r="115" spans="1:14" ht="12.75">
      <c r="A115" s="368"/>
      <c r="B115" s="385"/>
      <c r="C115" s="370" t="s">
        <v>2489</v>
      </c>
      <c r="D115" s="371"/>
      <c r="E115" s="372"/>
      <c r="F115" s="949"/>
      <c r="G115" s="374"/>
      <c r="H115" s="364"/>
      <c r="I115" s="373"/>
      <c r="J115" s="959" t="str">
        <f t="shared" si="1"/>
        <v/>
      </c>
      <c r="K115" s="339"/>
      <c r="L115" s="338"/>
      <c r="M115" s="338"/>
      <c r="N115" s="338"/>
    </row>
    <row r="116" spans="1:14" ht="12.75">
      <c r="A116" s="368"/>
      <c r="B116" s="385"/>
      <c r="C116" s="370" t="s">
        <v>2490</v>
      </c>
      <c r="D116" s="371"/>
      <c r="E116" s="372"/>
      <c r="F116" s="949"/>
      <c r="G116" s="374"/>
      <c r="H116" s="364"/>
      <c r="I116" s="373"/>
      <c r="J116" s="959" t="str">
        <f t="shared" si="1"/>
        <v/>
      </c>
      <c r="K116" s="339"/>
      <c r="L116" s="338"/>
      <c r="M116" s="338"/>
      <c r="N116" s="338"/>
    </row>
    <row r="117" spans="1:14" ht="12.75">
      <c r="A117" s="368"/>
      <c r="B117" s="385"/>
      <c r="C117" s="370" t="s">
        <v>2491</v>
      </c>
      <c r="D117" s="371"/>
      <c r="E117" s="372"/>
      <c r="F117" s="949"/>
      <c r="G117" s="374"/>
      <c r="H117" s="364"/>
      <c r="I117" s="373"/>
      <c r="J117" s="959" t="str">
        <f t="shared" si="1"/>
        <v/>
      </c>
      <c r="K117" s="339"/>
      <c r="L117" s="338"/>
      <c r="M117" s="338"/>
      <c r="N117" s="338"/>
    </row>
    <row r="118" spans="1:14" ht="12.75">
      <c r="A118" s="368"/>
      <c r="B118" s="385"/>
      <c r="C118" s="370" t="s">
        <v>2492</v>
      </c>
      <c r="D118" s="371"/>
      <c r="E118" s="372"/>
      <c r="F118" s="949"/>
      <c r="G118" s="374"/>
      <c r="H118" s="364"/>
      <c r="I118" s="373"/>
      <c r="J118" s="959" t="str">
        <f t="shared" si="1"/>
        <v/>
      </c>
      <c r="K118" s="339"/>
      <c r="L118" s="338"/>
      <c r="M118" s="338"/>
      <c r="N118" s="338"/>
    </row>
    <row r="119" spans="1:14" ht="12.75">
      <c r="A119" s="368"/>
      <c r="B119" s="385"/>
      <c r="C119" s="370" t="s">
        <v>2493</v>
      </c>
      <c r="D119" s="371"/>
      <c r="E119" s="372"/>
      <c r="F119" s="949"/>
      <c r="G119" s="374"/>
      <c r="H119" s="364"/>
      <c r="I119" s="373"/>
      <c r="J119" s="959" t="str">
        <f t="shared" si="1"/>
        <v/>
      </c>
      <c r="K119" s="339"/>
      <c r="L119" s="338"/>
      <c r="M119" s="338"/>
      <c r="N119" s="338"/>
    </row>
    <row r="120" spans="1:14" ht="12.75">
      <c r="A120" s="361">
        <v>15</v>
      </c>
      <c r="B120" s="362" t="s">
        <v>2494</v>
      </c>
      <c r="C120" s="363" t="s">
        <v>2495</v>
      </c>
      <c r="D120" s="365" t="s">
        <v>3773</v>
      </c>
      <c r="E120" s="366">
        <v>1176.84</v>
      </c>
      <c r="F120" s="948"/>
      <c r="G120" s="367">
        <f>E120*F120</f>
        <v>0</v>
      </c>
      <c r="H120" s="364"/>
      <c r="I120" s="366"/>
      <c r="J120" s="959" t="str">
        <f t="shared" si="1"/>
        <v>CHYBNÁ CENA</v>
      </c>
      <c r="K120" s="339"/>
      <c r="L120" s="338"/>
      <c r="M120" s="338"/>
      <c r="N120" s="338"/>
    </row>
    <row r="121" spans="1:14" ht="12.75">
      <c r="A121" s="361"/>
      <c r="B121" s="369" t="s">
        <v>4530</v>
      </c>
      <c r="C121" s="363"/>
      <c r="D121" s="365"/>
      <c r="E121" s="366"/>
      <c r="F121" s="948"/>
      <c r="G121" s="367"/>
      <c r="H121" s="364"/>
      <c r="I121" s="366"/>
      <c r="J121" s="959" t="str">
        <f t="shared" si="1"/>
        <v/>
      </c>
      <c r="K121" s="339"/>
      <c r="L121" s="338"/>
      <c r="M121" s="338"/>
      <c r="N121" s="338"/>
    </row>
    <row r="122" spans="1:14" ht="22.5">
      <c r="A122" s="361">
        <v>17</v>
      </c>
      <c r="B122" s="362" t="s">
        <v>2496</v>
      </c>
      <c r="C122" s="363" t="s">
        <v>2497</v>
      </c>
      <c r="D122" s="365" t="s">
        <v>3767</v>
      </c>
      <c r="E122" s="366">
        <v>20.7413</v>
      </c>
      <c r="F122" s="948"/>
      <c r="G122" s="367">
        <f>E122*F122</f>
        <v>0</v>
      </c>
      <c r="H122" s="364" t="s">
        <v>3240</v>
      </c>
      <c r="I122" s="366"/>
      <c r="J122" s="959" t="str">
        <f t="shared" si="1"/>
        <v>CHYBNÁ CENA</v>
      </c>
      <c r="K122" s="339"/>
      <c r="L122" s="338"/>
      <c r="M122" s="338"/>
      <c r="N122" s="338"/>
    </row>
    <row r="123" spans="1:14" ht="12.75">
      <c r="A123" s="368"/>
      <c r="B123" s="369" t="s">
        <v>4530</v>
      </c>
      <c r="C123" s="370" t="s">
        <v>2498</v>
      </c>
      <c r="D123" s="371"/>
      <c r="E123" s="372"/>
      <c r="F123" s="949"/>
      <c r="G123" s="374"/>
      <c r="H123" s="373"/>
      <c r="I123" s="373"/>
      <c r="J123" s="959" t="str">
        <f t="shared" si="1"/>
        <v/>
      </c>
      <c r="K123" s="339"/>
      <c r="L123" s="338"/>
      <c r="M123" s="338"/>
      <c r="N123" s="338"/>
    </row>
    <row r="124" spans="1:14" ht="22.5">
      <c r="A124" s="361">
        <v>18</v>
      </c>
      <c r="B124" s="362" t="s">
        <v>2499</v>
      </c>
      <c r="C124" s="363" t="s">
        <v>2500</v>
      </c>
      <c r="D124" s="365" t="s">
        <v>3773</v>
      </c>
      <c r="E124" s="366">
        <v>55.9065</v>
      </c>
      <c r="F124" s="948"/>
      <c r="G124" s="367">
        <f>E124*F124</f>
        <v>0</v>
      </c>
      <c r="H124" s="364" t="s">
        <v>3240</v>
      </c>
      <c r="I124" s="366"/>
      <c r="J124" s="959" t="str">
        <f t="shared" si="1"/>
        <v>CHYBNÁ CENA</v>
      </c>
      <c r="K124" s="339"/>
      <c r="L124" s="338"/>
      <c r="M124" s="338"/>
      <c r="N124" s="338"/>
    </row>
    <row r="125" spans="1:14" ht="12.75">
      <c r="A125" s="368"/>
      <c r="B125" s="369" t="s">
        <v>4530</v>
      </c>
      <c r="C125" s="370" t="s">
        <v>2376</v>
      </c>
      <c r="D125" s="371"/>
      <c r="E125" s="372"/>
      <c r="F125" s="949"/>
      <c r="G125" s="374"/>
      <c r="H125" s="373"/>
      <c r="I125" s="373"/>
      <c r="J125" s="959" t="str">
        <f t="shared" si="1"/>
        <v/>
      </c>
      <c r="K125" s="339"/>
      <c r="L125" s="338"/>
      <c r="M125" s="338"/>
      <c r="N125" s="338"/>
    </row>
    <row r="126" spans="1:14" ht="12.75">
      <c r="A126" s="361">
        <v>19</v>
      </c>
      <c r="B126" s="362" t="s">
        <v>2377</v>
      </c>
      <c r="C126" s="363" t="s">
        <v>2378</v>
      </c>
      <c r="D126" s="365" t="s">
        <v>3773</v>
      </c>
      <c r="E126" s="366">
        <v>55.91</v>
      </c>
      <c r="F126" s="948"/>
      <c r="G126" s="367">
        <f>E126*F126</f>
        <v>0</v>
      </c>
      <c r="H126" s="364"/>
      <c r="I126" s="366"/>
      <c r="J126" s="959" t="str">
        <f t="shared" si="1"/>
        <v>CHYBNÁ CENA</v>
      </c>
      <c r="K126" s="339"/>
      <c r="L126" s="338"/>
      <c r="M126" s="338"/>
      <c r="N126" s="338"/>
    </row>
    <row r="127" spans="1:14" ht="12.75">
      <c r="A127" s="361"/>
      <c r="B127" s="369" t="s">
        <v>4530</v>
      </c>
      <c r="C127" s="363"/>
      <c r="D127" s="365"/>
      <c r="E127" s="366"/>
      <c r="F127" s="948"/>
      <c r="G127" s="367"/>
      <c r="H127" s="364"/>
      <c r="I127" s="366"/>
      <c r="J127" s="959" t="str">
        <f t="shared" si="1"/>
        <v/>
      </c>
      <c r="K127" s="339"/>
      <c r="L127" s="338"/>
      <c r="M127" s="338"/>
      <c r="N127" s="338"/>
    </row>
    <row r="128" spans="1:14" ht="12.75">
      <c r="A128" s="375"/>
      <c r="B128" s="376" t="s">
        <v>3841</v>
      </c>
      <c r="C128" s="377" t="str">
        <f>CONCATENATE(B65," ",C65)</f>
        <v>3 Svislé a kompletní konstrukce</v>
      </c>
      <c r="D128" s="379"/>
      <c r="E128" s="380"/>
      <c r="F128" s="953"/>
      <c r="G128" s="381">
        <f>SUM(G65:G127)</f>
        <v>0</v>
      </c>
      <c r="H128" s="378"/>
      <c r="I128" s="380"/>
      <c r="J128" s="959" t="str">
        <f t="shared" si="1"/>
        <v/>
      </c>
      <c r="K128" s="339"/>
      <c r="L128" s="338"/>
      <c r="M128" s="338"/>
      <c r="N128" s="338"/>
    </row>
    <row r="129" spans="1:14" ht="12.75">
      <c r="A129" s="355" t="s">
        <v>1779</v>
      </c>
      <c r="B129" s="356" t="s">
        <v>426</v>
      </c>
      <c r="C129" s="382" t="s">
        <v>2379</v>
      </c>
      <c r="D129" s="384"/>
      <c r="E129" s="359"/>
      <c r="F129" s="955"/>
      <c r="G129" s="360"/>
      <c r="H129" s="383"/>
      <c r="I129" s="359"/>
      <c r="J129" s="959" t="str">
        <f t="shared" si="1"/>
        <v/>
      </c>
      <c r="K129" s="339"/>
      <c r="L129" s="338"/>
      <c r="M129" s="338"/>
      <c r="N129" s="338"/>
    </row>
    <row r="130" spans="1:14" ht="22.5">
      <c r="A130" s="361">
        <v>1</v>
      </c>
      <c r="B130" s="362" t="s">
        <v>2380</v>
      </c>
      <c r="C130" s="363" t="s">
        <v>2381</v>
      </c>
      <c r="D130" s="365" t="s">
        <v>3767</v>
      </c>
      <c r="E130" s="366">
        <v>1399.78</v>
      </c>
      <c r="F130" s="948"/>
      <c r="G130" s="367">
        <f>E130*F130</f>
        <v>0</v>
      </c>
      <c r="H130" s="364" t="s">
        <v>3240</v>
      </c>
      <c r="I130" s="366"/>
      <c r="J130" s="959" t="str">
        <f t="shared" si="1"/>
        <v>CHYBNÁ CENA</v>
      </c>
      <c r="K130" s="339"/>
      <c r="L130" s="338"/>
      <c r="M130" s="338"/>
      <c r="N130" s="338"/>
    </row>
    <row r="131" spans="1:14" ht="12.75">
      <c r="A131" s="368"/>
      <c r="B131" s="369" t="s">
        <v>4530</v>
      </c>
      <c r="C131" s="370" t="s">
        <v>4333</v>
      </c>
      <c r="D131" s="371"/>
      <c r="E131" s="372"/>
      <c r="F131" s="949"/>
      <c r="G131" s="374"/>
      <c r="H131" s="373"/>
      <c r="I131" s="373"/>
      <c r="J131" s="959" t="str">
        <f t="shared" si="1"/>
        <v/>
      </c>
      <c r="K131" s="339"/>
      <c r="L131" s="338"/>
      <c r="M131" s="338"/>
      <c r="N131" s="338"/>
    </row>
    <row r="132" spans="1:14" ht="12.75">
      <c r="A132" s="368"/>
      <c r="B132" s="369"/>
      <c r="C132" s="370" t="s">
        <v>4334</v>
      </c>
      <c r="D132" s="371"/>
      <c r="E132" s="372"/>
      <c r="F132" s="949"/>
      <c r="G132" s="374"/>
      <c r="H132" s="373"/>
      <c r="I132" s="373"/>
      <c r="J132" s="959" t="str">
        <f t="shared" si="1"/>
        <v/>
      </c>
      <c r="K132" s="339"/>
      <c r="L132" s="338"/>
      <c r="M132" s="338"/>
      <c r="N132" s="338"/>
    </row>
    <row r="133" spans="1:14" ht="12.75">
      <c r="A133" s="368"/>
      <c r="B133" s="385"/>
      <c r="C133" s="370" t="s">
        <v>4335</v>
      </c>
      <c r="D133" s="371"/>
      <c r="E133" s="372"/>
      <c r="F133" s="949"/>
      <c r="G133" s="374"/>
      <c r="H133" s="373"/>
      <c r="I133" s="373"/>
      <c r="J133" s="959" t="str">
        <f t="shared" si="1"/>
        <v/>
      </c>
      <c r="K133" s="339"/>
      <c r="L133" s="338"/>
      <c r="M133" s="338"/>
      <c r="N133" s="338"/>
    </row>
    <row r="134" spans="1:14" ht="12.75">
      <c r="A134" s="368"/>
      <c r="B134" s="385"/>
      <c r="C134" s="370" t="s">
        <v>4336</v>
      </c>
      <c r="D134" s="371"/>
      <c r="E134" s="372"/>
      <c r="F134" s="949"/>
      <c r="G134" s="374"/>
      <c r="H134" s="373"/>
      <c r="I134" s="373"/>
      <c r="J134" s="959" t="str">
        <f t="shared" si="1"/>
        <v/>
      </c>
      <c r="K134" s="339"/>
      <c r="L134" s="338"/>
      <c r="M134" s="338"/>
      <c r="N134" s="338"/>
    </row>
    <row r="135" spans="1:14" ht="12.75">
      <c r="A135" s="368"/>
      <c r="B135" s="385"/>
      <c r="C135" s="370" t="s">
        <v>4337</v>
      </c>
      <c r="D135" s="371"/>
      <c r="E135" s="372"/>
      <c r="F135" s="949"/>
      <c r="G135" s="374"/>
      <c r="H135" s="373"/>
      <c r="I135" s="373"/>
      <c r="J135" s="959" t="str">
        <f t="shared" si="1"/>
        <v/>
      </c>
      <c r="K135" s="339"/>
      <c r="L135" s="338"/>
      <c r="M135" s="338"/>
      <c r="N135" s="338"/>
    </row>
    <row r="136" spans="1:14" ht="12.75">
      <c r="A136" s="368"/>
      <c r="B136" s="385"/>
      <c r="C136" s="370" t="s">
        <v>2382</v>
      </c>
      <c r="D136" s="371"/>
      <c r="E136" s="372"/>
      <c r="F136" s="949"/>
      <c r="G136" s="374"/>
      <c r="H136" s="373"/>
      <c r="I136" s="373"/>
      <c r="J136" s="959" t="str">
        <f aca="true" t="shared" si="2" ref="J136:J199">IF((ISBLANK(D136)),"",IF(G136&lt;=0,"CHYBNÁ CENA",""))</f>
        <v/>
      </c>
      <c r="K136" s="339"/>
      <c r="L136" s="338"/>
      <c r="M136" s="338"/>
      <c r="N136" s="338"/>
    </row>
    <row r="137" spans="1:14" ht="22.5">
      <c r="A137" s="361">
        <v>2</v>
      </c>
      <c r="B137" s="362" t="s">
        <v>2383</v>
      </c>
      <c r="C137" s="363" t="s">
        <v>2384</v>
      </c>
      <c r="D137" s="365" t="s">
        <v>3767</v>
      </c>
      <c r="E137" s="366">
        <v>7.0875</v>
      </c>
      <c r="F137" s="948"/>
      <c r="G137" s="367">
        <f>E137*F137</f>
        <v>0</v>
      </c>
      <c r="H137" s="364" t="s">
        <v>3240</v>
      </c>
      <c r="I137" s="366"/>
      <c r="J137" s="959" t="str">
        <f t="shared" si="2"/>
        <v>CHYBNÁ CENA</v>
      </c>
      <c r="K137" s="339"/>
      <c r="L137" s="338"/>
      <c r="M137" s="338"/>
      <c r="N137" s="338"/>
    </row>
    <row r="138" spans="1:14" ht="12.75">
      <c r="A138" s="368"/>
      <c r="B138" s="369" t="s">
        <v>4530</v>
      </c>
      <c r="C138" s="370" t="s">
        <v>2385</v>
      </c>
      <c r="D138" s="371"/>
      <c r="E138" s="372"/>
      <c r="F138" s="949"/>
      <c r="G138" s="374"/>
      <c r="H138" s="373"/>
      <c r="I138" s="373"/>
      <c r="J138" s="959" t="str">
        <f t="shared" si="2"/>
        <v/>
      </c>
      <c r="K138" s="339"/>
      <c r="L138" s="338"/>
      <c r="M138" s="338"/>
      <c r="N138" s="338"/>
    </row>
    <row r="139" spans="1:14" ht="22.5">
      <c r="A139" s="361">
        <v>3</v>
      </c>
      <c r="B139" s="362" t="s">
        <v>2386</v>
      </c>
      <c r="C139" s="363" t="s">
        <v>2387</v>
      </c>
      <c r="D139" s="365" t="s">
        <v>3773</v>
      </c>
      <c r="E139" s="366">
        <v>8266.85</v>
      </c>
      <c r="F139" s="948"/>
      <c r="G139" s="367">
        <f>E139*F139</f>
        <v>0</v>
      </c>
      <c r="H139" s="364" t="s">
        <v>3240</v>
      </c>
      <c r="I139" s="366"/>
      <c r="J139" s="959" t="str">
        <f t="shared" si="2"/>
        <v>CHYBNÁ CENA</v>
      </c>
      <c r="K139" s="339"/>
      <c r="L139" s="338"/>
      <c r="M139" s="338"/>
      <c r="N139" s="338"/>
    </row>
    <row r="140" spans="1:14" ht="12.75">
      <c r="A140" s="368"/>
      <c r="B140" s="369" t="s">
        <v>4530</v>
      </c>
      <c r="C140" s="370" t="s">
        <v>2388</v>
      </c>
      <c r="D140" s="371"/>
      <c r="E140" s="372"/>
      <c r="F140" s="949"/>
      <c r="G140" s="374"/>
      <c r="H140" s="373"/>
      <c r="I140" s="373"/>
      <c r="J140" s="959" t="str">
        <f t="shared" si="2"/>
        <v/>
      </c>
      <c r="K140" s="339"/>
      <c r="L140" s="338"/>
      <c r="M140" s="338"/>
      <c r="N140" s="338"/>
    </row>
    <row r="141" spans="1:14" ht="12.75">
      <c r="A141" s="368"/>
      <c r="B141" s="369"/>
      <c r="C141" s="370" t="s">
        <v>2389</v>
      </c>
      <c r="D141" s="371"/>
      <c r="E141" s="372"/>
      <c r="F141" s="949"/>
      <c r="G141" s="374"/>
      <c r="H141" s="373"/>
      <c r="I141" s="373"/>
      <c r="J141" s="959" t="str">
        <f t="shared" si="2"/>
        <v/>
      </c>
      <c r="K141" s="339"/>
      <c r="L141" s="338"/>
      <c r="M141" s="338"/>
      <c r="N141" s="338"/>
    </row>
    <row r="142" spans="1:14" ht="12.75">
      <c r="A142" s="368"/>
      <c r="B142" s="385"/>
      <c r="C142" s="370" t="s">
        <v>2390</v>
      </c>
      <c r="D142" s="371"/>
      <c r="E142" s="372"/>
      <c r="F142" s="949"/>
      <c r="G142" s="374"/>
      <c r="H142" s="373"/>
      <c r="I142" s="373"/>
      <c r="J142" s="959" t="str">
        <f t="shared" si="2"/>
        <v/>
      </c>
      <c r="K142" s="339"/>
      <c r="L142" s="338"/>
      <c r="M142" s="338"/>
      <c r="N142" s="338"/>
    </row>
    <row r="143" spans="1:14" ht="12.75">
      <c r="A143" s="368"/>
      <c r="B143" s="385"/>
      <c r="C143" s="370" t="s">
        <v>2391</v>
      </c>
      <c r="D143" s="371"/>
      <c r="E143" s="372"/>
      <c r="F143" s="949"/>
      <c r="G143" s="374"/>
      <c r="H143" s="373"/>
      <c r="I143" s="373"/>
      <c r="J143" s="959" t="str">
        <f t="shared" si="2"/>
        <v/>
      </c>
      <c r="K143" s="339"/>
      <c r="L143" s="338"/>
      <c r="M143" s="338"/>
      <c r="N143" s="338"/>
    </row>
    <row r="144" spans="1:14" ht="12.75">
      <c r="A144" s="368"/>
      <c r="B144" s="385"/>
      <c r="C144" s="370" t="s">
        <v>2392</v>
      </c>
      <c r="D144" s="371"/>
      <c r="E144" s="372"/>
      <c r="F144" s="949"/>
      <c r="G144" s="374"/>
      <c r="H144" s="373"/>
      <c r="I144" s="373"/>
      <c r="J144" s="959" t="str">
        <f t="shared" si="2"/>
        <v/>
      </c>
      <c r="K144" s="339"/>
      <c r="L144" s="338"/>
      <c r="M144" s="338"/>
      <c r="N144" s="338"/>
    </row>
    <row r="145" spans="1:14" ht="12.75">
      <c r="A145" s="368"/>
      <c r="B145" s="385"/>
      <c r="C145" s="370" t="s">
        <v>2393</v>
      </c>
      <c r="D145" s="371"/>
      <c r="E145" s="372"/>
      <c r="F145" s="949"/>
      <c r="G145" s="374"/>
      <c r="H145" s="373"/>
      <c r="I145" s="373"/>
      <c r="J145" s="959" t="str">
        <f t="shared" si="2"/>
        <v/>
      </c>
      <c r="K145" s="339"/>
      <c r="L145" s="338"/>
      <c r="M145" s="338"/>
      <c r="N145" s="338"/>
    </row>
    <row r="146" spans="1:14" ht="12.75">
      <c r="A146" s="361">
        <v>4</v>
      </c>
      <c r="B146" s="362" t="s">
        <v>2394</v>
      </c>
      <c r="C146" s="363" t="s">
        <v>2395</v>
      </c>
      <c r="D146" s="365" t="s">
        <v>3773</v>
      </c>
      <c r="E146" s="366">
        <v>8266.85</v>
      </c>
      <c r="F146" s="948"/>
      <c r="G146" s="367">
        <f>E146*F146</f>
        <v>0</v>
      </c>
      <c r="H146" s="364"/>
      <c r="I146" s="366"/>
      <c r="J146" s="959" t="str">
        <f t="shared" si="2"/>
        <v>CHYBNÁ CENA</v>
      </c>
      <c r="K146" s="339"/>
      <c r="L146" s="338"/>
      <c r="M146" s="338"/>
      <c r="N146" s="338"/>
    </row>
    <row r="147" spans="1:14" ht="12.75">
      <c r="A147" s="361"/>
      <c r="B147" s="369" t="s">
        <v>4530</v>
      </c>
      <c r="C147" s="363"/>
      <c r="D147" s="365"/>
      <c r="E147" s="366"/>
      <c r="F147" s="948"/>
      <c r="G147" s="367"/>
      <c r="H147" s="364"/>
      <c r="I147" s="366"/>
      <c r="J147" s="959" t="str">
        <f t="shared" si="2"/>
        <v/>
      </c>
      <c r="K147" s="339"/>
      <c r="L147" s="338"/>
      <c r="M147" s="338"/>
      <c r="N147" s="338"/>
    </row>
    <row r="148" spans="1:14" ht="22.5">
      <c r="A148" s="361">
        <v>5</v>
      </c>
      <c r="B148" s="362" t="s">
        <v>2396</v>
      </c>
      <c r="C148" s="363" t="s">
        <v>2397</v>
      </c>
      <c r="D148" s="365" t="s">
        <v>3773</v>
      </c>
      <c r="E148" s="366">
        <v>25.8875</v>
      </c>
      <c r="F148" s="948"/>
      <c r="G148" s="367">
        <f>E148*F148</f>
        <v>0</v>
      </c>
      <c r="H148" s="364" t="s">
        <v>3240</v>
      </c>
      <c r="I148" s="366"/>
      <c r="J148" s="959" t="str">
        <f t="shared" si="2"/>
        <v>CHYBNÁ CENA</v>
      </c>
      <c r="K148" s="339"/>
      <c r="L148" s="338"/>
      <c r="M148" s="338"/>
      <c r="N148" s="338"/>
    </row>
    <row r="149" spans="1:14" ht="12.75">
      <c r="A149" s="368"/>
      <c r="B149" s="369" t="s">
        <v>4530</v>
      </c>
      <c r="C149" s="370" t="s">
        <v>2398</v>
      </c>
      <c r="D149" s="371"/>
      <c r="E149" s="372"/>
      <c r="F149" s="949"/>
      <c r="G149" s="374"/>
      <c r="H149" s="373"/>
      <c r="I149" s="373"/>
      <c r="J149" s="959" t="str">
        <f t="shared" si="2"/>
        <v/>
      </c>
      <c r="K149" s="339"/>
      <c r="L149" s="338"/>
      <c r="M149" s="338"/>
      <c r="N149" s="338"/>
    </row>
    <row r="150" spans="1:14" ht="22.5">
      <c r="A150" s="361">
        <v>6</v>
      </c>
      <c r="B150" s="362" t="s">
        <v>2399</v>
      </c>
      <c r="C150" s="363" t="s">
        <v>2400</v>
      </c>
      <c r="D150" s="365" t="s">
        <v>3773</v>
      </c>
      <c r="E150" s="366">
        <v>25.89</v>
      </c>
      <c r="F150" s="948"/>
      <c r="G150" s="367">
        <f>E150*F150</f>
        <v>0</v>
      </c>
      <c r="H150" s="364" t="s">
        <v>3240</v>
      </c>
      <c r="I150" s="366"/>
      <c r="J150" s="959" t="str">
        <f t="shared" si="2"/>
        <v>CHYBNÁ CENA</v>
      </c>
      <c r="K150" s="339"/>
      <c r="L150" s="338"/>
      <c r="M150" s="338"/>
      <c r="N150" s="338"/>
    </row>
    <row r="151" spans="1:14" ht="12.75">
      <c r="A151" s="361"/>
      <c r="B151" s="369" t="s">
        <v>4530</v>
      </c>
      <c r="C151" s="363"/>
      <c r="D151" s="365"/>
      <c r="E151" s="366"/>
      <c r="F151" s="948"/>
      <c r="G151" s="367"/>
      <c r="H151" s="364"/>
      <c r="I151" s="366"/>
      <c r="J151" s="959" t="str">
        <f t="shared" si="2"/>
        <v/>
      </c>
      <c r="K151" s="339"/>
      <c r="L151" s="338"/>
      <c r="M151" s="338"/>
      <c r="N151" s="338"/>
    </row>
    <row r="152" spans="1:14" ht="12.75">
      <c r="A152" s="361">
        <v>7</v>
      </c>
      <c r="B152" s="362" t="s">
        <v>2401</v>
      </c>
      <c r="C152" s="363" t="s">
        <v>2402</v>
      </c>
      <c r="D152" s="365" t="s">
        <v>3788</v>
      </c>
      <c r="E152" s="366">
        <v>196.67</v>
      </c>
      <c r="F152" s="948"/>
      <c r="G152" s="367">
        <f>E152*F152</f>
        <v>0</v>
      </c>
      <c r="H152" s="364" t="s">
        <v>12</v>
      </c>
      <c r="I152" s="366"/>
      <c r="J152" s="959" t="str">
        <f t="shared" si="2"/>
        <v>CHYBNÁ CENA</v>
      </c>
      <c r="K152" s="339"/>
      <c r="L152" s="338"/>
      <c r="M152" s="338"/>
      <c r="N152" s="338"/>
    </row>
    <row r="153" spans="1:14" ht="12.75">
      <c r="A153" s="368"/>
      <c r="B153" s="369" t="s">
        <v>4530</v>
      </c>
      <c r="C153" s="370" t="s">
        <v>550</v>
      </c>
      <c r="D153" s="371"/>
      <c r="E153" s="372"/>
      <c r="F153" s="949"/>
      <c r="G153" s="374"/>
      <c r="H153" s="373"/>
      <c r="I153" s="373"/>
      <c r="J153" s="959" t="str">
        <f t="shared" si="2"/>
        <v/>
      </c>
      <c r="K153" s="339"/>
      <c r="L153" s="338"/>
      <c r="M153" s="338"/>
      <c r="N153" s="338"/>
    </row>
    <row r="154" spans="1:14" ht="12.75">
      <c r="A154" s="368"/>
      <c r="B154" s="369"/>
      <c r="C154" s="370" t="s">
        <v>582</v>
      </c>
      <c r="D154" s="371"/>
      <c r="E154" s="372"/>
      <c r="F154" s="949"/>
      <c r="G154" s="374"/>
      <c r="H154" s="373"/>
      <c r="I154" s="373"/>
      <c r="J154" s="959" t="str">
        <f t="shared" si="2"/>
        <v/>
      </c>
      <c r="K154" s="339"/>
      <c r="L154" s="338"/>
      <c r="M154" s="338"/>
      <c r="N154" s="338"/>
    </row>
    <row r="155" spans="1:14" ht="22.5">
      <c r="A155" s="361">
        <v>8</v>
      </c>
      <c r="B155" s="362" t="s">
        <v>2403</v>
      </c>
      <c r="C155" s="363" t="s">
        <v>2404</v>
      </c>
      <c r="D155" s="365" t="s">
        <v>456</v>
      </c>
      <c r="E155" s="366">
        <v>50.4</v>
      </c>
      <c r="F155" s="948"/>
      <c r="G155" s="367">
        <f>E155*F155</f>
        <v>0</v>
      </c>
      <c r="H155" s="364" t="s">
        <v>51</v>
      </c>
      <c r="I155" s="366"/>
      <c r="J155" s="959" t="str">
        <f t="shared" si="2"/>
        <v>CHYBNÁ CENA</v>
      </c>
      <c r="K155" s="339"/>
      <c r="L155" s="338"/>
      <c r="M155" s="338"/>
      <c r="N155" s="338"/>
    </row>
    <row r="156" spans="1:14" ht="12.75">
      <c r="A156" s="368"/>
      <c r="B156" s="385"/>
      <c r="C156" s="370" t="s">
        <v>2405</v>
      </c>
      <c r="D156" s="371"/>
      <c r="E156" s="372"/>
      <c r="F156" s="949"/>
      <c r="G156" s="374"/>
      <c r="H156" s="373"/>
      <c r="I156" s="373"/>
      <c r="J156" s="959" t="str">
        <f t="shared" si="2"/>
        <v/>
      </c>
      <c r="K156" s="339"/>
      <c r="L156" s="338"/>
      <c r="M156" s="338"/>
      <c r="N156" s="338"/>
    </row>
    <row r="157" spans="1:14" ht="12.75">
      <c r="A157" s="368"/>
      <c r="B157" s="385"/>
      <c r="C157" s="370" t="s">
        <v>2406</v>
      </c>
      <c r="D157" s="371"/>
      <c r="E157" s="372"/>
      <c r="F157" s="949"/>
      <c r="G157" s="374"/>
      <c r="H157" s="373"/>
      <c r="I157" s="373"/>
      <c r="J157" s="959" t="str">
        <f t="shared" si="2"/>
        <v/>
      </c>
      <c r="K157" s="339"/>
      <c r="L157" s="338"/>
      <c r="M157" s="338"/>
      <c r="N157" s="338"/>
    </row>
    <row r="158" spans="1:14" ht="12.75">
      <c r="A158" s="368"/>
      <c r="B158" s="385"/>
      <c r="C158" s="370" t="s">
        <v>2407</v>
      </c>
      <c r="D158" s="371"/>
      <c r="E158" s="372"/>
      <c r="F158" s="949"/>
      <c r="G158" s="374"/>
      <c r="H158" s="373"/>
      <c r="I158" s="373"/>
      <c r="J158" s="959" t="str">
        <f t="shared" si="2"/>
        <v/>
      </c>
      <c r="K158" s="339"/>
      <c r="L158" s="338"/>
      <c r="M158" s="338"/>
      <c r="N158" s="338"/>
    </row>
    <row r="159" spans="1:14" ht="12.75">
      <c r="A159" s="368"/>
      <c r="B159" s="385"/>
      <c r="C159" s="370" t="s">
        <v>2408</v>
      </c>
      <c r="D159" s="371"/>
      <c r="E159" s="372"/>
      <c r="F159" s="949"/>
      <c r="G159" s="374"/>
      <c r="H159" s="373"/>
      <c r="I159" s="373"/>
      <c r="J159" s="959" t="str">
        <f t="shared" si="2"/>
        <v/>
      </c>
      <c r="K159" s="339"/>
      <c r="L159" s="338"/>
      <c r="M159" s="338"/>
      <c r="N159" s="338"/>
    </row>
    <row r="160" spans="1:14" ht="12.75">
      <c r="A160" s="361">
        <v>9</v>
      </c>
      <c r="B160" s="362" t="s">
        <v>2409</v>
      </c>
      <c r="C160" s="363" t="s">
        <v>2410</v>
      </c>
      <c r="D160" s="365" t="s">
        <v>1570</v>
      </c>
      <c r="E160" s="366">
        <v>22</v>
      </c>
      <c r="F160" s="948"/>
      <c r="G160" s="367">
        <f>E160*F160</f>
        <v>0</v>
      </c>
      <c r="H160" s="364"/>
      <c r="I160" s="366"/>
      <c r="J160" s="959" t="str">
        <f t="shared" si="2"/>
        <v>CHYBNÁ CENA</v>
      </c>
      <c r="K160" s="339"/>
      <c r="L160" s="338"/>
      <c r="M160" s="338"/>
      <c r="N160" s="338"/>
    </row>
    <row r="161" spans="1:14" ht="12.75">
      <c r="A161" s="368"/>
      <c r="B161" s="369" t="s">
        <v>4530</v>
      </c>
      <c r="C161" s="370" t="s">
        <v>2411</v>
      </c>
      <c r="D161" s="371"/>
      <c r="E161" s="372"/>
      <c r="F161" s="949"/>
      <c r="G161" s="374"/>
      <c r="H161" s="373"/>
      <c r="I161" s="373"/>
      <c r="J161" s="959" t="str">
        <f t="shared" si="2"/>
        <v/>
      </c>
      <c r="K161" s="339"/>
      <c r="L161" s="338"/>
      <c r="M161" s="338"/>
      <c r="N161" s="338"/>
    </row>
    <row r="162" spans="1:14" ht="12.75">
      <c r="A162" s="361">
        <v>10</v>
      </c>
      <c r="B162" s="362" t="s">
        <v>37</v>
      </c>
      <c r="C162" s="363" t="s">
        <v>13</v>
      </c>
      <c r="D162" s="365" t="s">
        <v>1570</v>
      </c>
      <c r="E162" s="366">
        <v>1</v>
      </c>
      <c r="F162" s="948"/>
      <c r="G162" s="367">
        <f>E162*F162</f>
        <v>0</v>
      </c>
      <c r="H162" s="364" t="s">
        <v>3336</v>
      </c>
      <c r="I162" s="366"/>
      <c r="J162" s="959" t="str">
        <f t="shared" si="2"/>
        <v>CHYBNÁ CENA</v>
      </c>
      <c r="K162" s="339"/>
      <c r="L162" s="338"/>
      <c r="M162" s="338"/>
      <c r="N162" s="338"/>
    </row>
    <row r="163" spans="1:14" ht="12.75">
      <c r="A163" s="361"/>
      <c r="B163" s="362"/>
      <c r="C163" s="363"/>
      <c r="D163" s="365"/>
      <c r="E163" s="366"/>
      <c r="F163" s="948"/>
      <c r="G163" s="367"/>
      <c r="H163" s="364"/>
      <c r="I163" s="366"/>
      <c r="J163" s="959" t="str">
        <f t="shared" si="2"/>
        <v/>
      </c>
      <c r="K163" s="339"/>
      <c r="L163" s="338"/>
      <c r="M163" s="338"/>
      <c r="N163" s="338"/>
    </row>
    <row r="164" spans="1:14" ht="12.75">
      <c r="A164" s="361">
        <v>11</v>
      </c>
      <c r="B164" s="362" t="s">
        <v>38</v>
      </c>
      <c r="C164" s="363" t="s">
        <v>14</v>
      </c>
      <c r="D164" s="365" t="s">
        <v>1570</v>
      </c>
      <c r="E164" s="366">
        <v>1</v>
      </c>
      <c r="F164" s="948"/>
      <c r="G164" s="367">
        <f>E164*F164</f>
        <v>0</v>
      </c>
      <c r="H164" s="364" t="s">
        <v>3336</v>
      </c>
      <c r="I164" s="366"/>
      <c r="J164" s="959" t="str">
        <f t="shared" si="2"/>
        <v>CHYBNÁ CENA</v>
      </c>
      <c r="K164" s="339"/>
      <c r="L164" s="338"/>
      <c r="M164" s="338"/>
      <c r="N164" s="338"/>
    </row>
    <row r="165" spans="1:14" ht="12.75">
      <c r="A165" s="361"/>
      <c r="B165" s="362"/>
      <c r="C165" s="363"/>
      <c r="D165" s="365"/>
      <c r="E165" s="366"/>
      <c r="F165" s="948"/>
      <c r="G165" s="367"/>
      <c r="H165" s="364"/>
      <c r="I165" s="366"/>
      <c r="J165" s="959" t="str">
        <f t="shared" si="2"/>
        <v/>
      </c>
      <c r="K165" s="339"/>
      <c r="L165" s="338"/>
      <c r="M165" s="338"/>
      <c r="N165" s="338"/>
    </row>
    <row r="166" spans="1:14" ht="12.75">
      <c r="A166" s="361">
        <v>12</v>
      </c>
      <c r="B166" s="362" t="s">
        <v>39</v>
      </c>
      <c r="C166" s="363" t="s">
        <v>15</v>
      </c>
      <c r="D166" s="365" t="s">
        <v>1570</v>
      </c>
      <c r="E166" s="366">
        <v>1</v>
      </c>
      <c r="F166" s="948"/>
      <c r="G166" s="367">
        <f>E166*F166</f>
        <v>0</v>
      </c>
      <c r="H166" s="364" t="s">
        <v>3336</v>
      </c>
      <c r="I166" s="366"/>
      <c r="J166" s="959" t="str">
        <f t="shared" si="2"/>
        <v>CHYBNÁ CENA</v>
      </c>
      <c r="K166" s="339"/>
      <c r="L166" s="338"/>
      <c r="M166" s="338"/>
      <c r="N166" s="338"/>
    </row>
    <row r="167" spans="1:14" ht="12.75">
      <c r="A167" s="361"/>
      <c r="B167" s="362"/>
      <c r="C167" s="363"/>
      <c r="D167" s="365"/>
      <c r="E167" s="366"/>
      <c r="F167" s="948"/>
      <c r="G167" s="367"/>
      <c r="H167" s="364"/>
      <c r="I167" s="366"/>
      <c r="J167" s="959" t="str">
        <f t="shared" si="2"/>
        <v/>
      </c>
      <c r="K167" s="339"/>
      <c r="L167" s="338"/>
      <c r="M167" s="338"/>
      <c r="N167" s="338"/>
    </row>
    <row r="168" spans="1:14" ht="12.75">
      <c r="A168" s="361">
        <v>13</v>
      </c>
      <c r="B168" s="362" t="s">
        <v>40</v>
      </c>
      <c r="C168" s="363" t="s">
        <v>16</v>
      </c>
      <c r="D168" s="365" t="s">
        <v>1570</v>
      </c>
      <c r="E168" s="366">
        <v>1</v>
      </c>
      <c r="F168" s="948"/>
      <c r="G168" s="367">
        <f>E168*F168</f>
        <v>0</v>
      </c>
      <c r="H168" s="364" t="s">
        <v>3336</v>
      </c>
      <c r="I168" s="366"/>
      <c r="J168" s="959" t="str">
        <f t="shared" si="2"/>
        <v>CHYBNÁ CENA</v>
      </c>
      <c r="K168" s="339"/>
      <c r="L168" s="338"/>
      <c r="M168" s="338"/>
      <c r="N168" s="338"/>
    </row>
    <row r="169" spans="1:14" ht="12.75">
      <c r="A169" s="361"/>
      <c r="B169" s="362"/>
      <c r="C169" s="363"/>
      <c r="D169" s="365"/>
      <c r="E169" s="366"/>
      <c r="F169" s="948"/>
      <c r="G169" s="367"/>
      <c r="H169" s="364"/>
      <c r="I169" s="366"/>
      <c r="J169" s="959" t="str">
        <f t="shared" si="2"/>
        <v/>
      </c>
      <c r="K169" s="339"/>
      <c r="L169" s="338"/>
      <c r="M169" s="338"/>
      <c r="N169" s="338"/>
    </row>
    <row r="170" spans="1:14" ht="12.75">
      <c r="A170" s="361">
        <v>14</v>
      </c>
      <c r="B170" s="362" t="s">
        <v>41</v>
      </c>
      <c r="C170" s="363" t="s">
        <v>33</v>
      </c>
      <c r="D170" s="365" t="s">
        <v>1570</v>
      </c>
      <c r="E170" s="366">
        <v>1</v>
      </c>
      <c r="F170" s="948"/>
      <c r="G170" s="367">
        <f>E170*F170</f>
        <v>0</v>
      </c>
      <c r="H170" s="364" t="s">
        <v>3336</v>
      </c>
      <c r="I170" s="366"/>
      <c r="J170" s="959" t="str">
        <f t="shared" si="2"/>
        <v>CHYBNÁ CENA</v>
      </c>
      <c r="K170" s="339"/>
      <c r="L170" s="338"/>
      <c r="M170" s="338"/>
      <c r="N170" s="338"/>
    </row>
    <row r="171" spans="1:14" ht="12.75">
      <c r="A171" s="361"/>
      <c r="B171" s="362"/>
      <c r="C171" s="363"/>
      <c r="D171" s="365"/>
      <c r="E171" s="366"/>
      <c r="F171" s="948"/>
      <c r="G171" s="367"/>
      <c r="H171" s="364"/>
      <c r="I171" s="366"/>
      <c r="J171" s="959" t="str">
        <f t="shared" si="2"/>
        <v/>
      </c>
      <c r="K171" s="339"/>
      <c r="L171" s="338"/>
      <c r="M171" s="338"/>
      <c r="N171" s="338"/>
    </row>
    <row r="172" spans="1:14" ht="12.75">
      <c r="A172" s="361">
        <v>15</v>
      </c>
      <c r="B172" s="362" t="s">
        <v>42</v>
      </c>
      <c r="C172" s="363" t="s">
        <v>34</v>
      </c>
      <c r="D172" s="365" t="s">
        <v>1570</v>
      </c>
      <c r="E172" s="366">
        <v>1</v>
      </c>
      <c r="F172" s="948"/>
      <c r="G172" s="367">
        <f>E172*F172</f>
        <v>0</v>
      </c>
      <c r="H172" s="364" t="s">
        <v>3336</v>
      </c>
      <c r="I172" s="366"/>
      <c r="J172" s="959" t="str">
        <f t="shared" si="2"/>
        <v>CHYBNÁ CENA</v>
      </c>
      <c r="K172" s="339"/>
      <c r="L172" s="338"/>
      <c r="M172" s="338"/>
      <c r="N172" s="338"/>
    </row>
    <row r="173" spans="1:14" ht="12.75">
      <c r="A173" s="361"/>
      <c r="B173" s="362"/>
      <c r="C173" s="363"/>
      <c r="D173" s="365"/>
      <c r="E173" s="366"/>
      <c r="F173" s="948"/>
      <c r="G173" s="367"/>
      <c r="H173" s="364"/>
      <c r="I173" s="366"/>
      <c r="J173" s="959" t="str">
        <f t="shared" si="2"/>
        <v/>
      </c>
      <c r="K173" s="339"/>
      <c r="L173" s="338"/>
      <c r="M173" s="338"/>
      <c r="N173" s="338"/>
    </row>
    <row r="174" spans="1:14" ht="12.75">
      <c r="A174" s="361">
        <v>16</v>
      </c>
      <c r="B174" s="362" t="s">
        <v>43</v>
      </c>
      <c r="C174" s="363" t="s">
        <v>35</v>
      </c>
      <c r="D174" s="365" t="s">
        <v>1570</v>
      </c>
      <c r="E174" s="366">
        <v>2</v>
      </c>
      <c r="F174" s="948"/>
      <c r="G174" s="367">
        <f>E174*F174</f>
        <v>0</v>
      </c>
      <c r="H174" s="364" t="s">
        <v>3336</v>
      </c>
      <c r="I174" s="366"/>
      <c r="J174" s="959" t="str">
        <f t="shared" si="2"/>
        <v>CHYBNÁ CENA</v>
      </c>
      <c r="K174" s="339"/>
      <c r="L174" s="338"/>
      <c r="M174" s="338"/>
      <c r="N174" s="338"/>
    </row>
    <row r="175" spans="1:14" ht="12.75">
      <c r="A175" s="361"/>
      <c r="B175" s="362"/>
      <c r="C175" s="363"/>
      <c r="D175" s="365"/>
      <c r="E175" s="366"/>
      <c r="F175" s="948"/>
      <c r="G175" s="367"/>
      <c r="H175" s="364"/>
      <c r="I175" s="366"/>
      <c r="J175" s="959" t="str">
        <f t="shared" si="2"/>
        <v/>
      </c>
      <c r="K175" s="339"/>
      <c r="L175" s="338"/>
      <c r="M175" s="338"/>
      <c r="N175" s="338"/>
    </row>
    <row r="176" spans="1:14" ht="12.75">
      <c r="A176" s="361">
        <v>17</v>
      </c>
      <c r="B176" s="362" t="s">
        <v>44</v>
      </c>
      <c r="C176" s="363" t="s">
        <v>36</v>
      </c>
      <c r="D176" s="365" t="s">
        <v>1570</v>
      </c>
      <c r="E176" s="366">
        <v>2</v>
      </c>
      <c r="F176" s="948"/>
      <c r="G176" s="367">
        <f>E176*F176</f>
        <v>0</v>
      </c>
      <c r="H176" s="364" t="s">
        <v>3336</v>
      </c>
      <c r="I176" s="366"/>
      <c r="J176" s="959" t="str">
        <f t="shared" si="2"/>
        <v>CHYBNÁ CENA</v>
      </c>
      <c r="K176" s="339"/>
      <c r="L176" s="338"/>
      <c r="M176" s="338"/>
      <c r="N176" s="338"/>
    </row>
    <row r="177" spans="1:14" ht="12.75">
      <c r="A177" s="361"/>
      <c r="B177" s="362"/>
      <c r="C177" s="363"/>
      <c r="D177" s="365"/>
      <c r="E177" s="366"/>
      <c r="F177" s="948"/>
      <c r="G177" s="367"/>
      <c r="H177" s="364"/>
      <c r="I177" s="366"/>
      <c r="J177" s="959" t="str">
        <f t="shared" si="2"/>
        <v/>
      </c>
      <c r="K177" s="339"/>
      <c r="L177" s="338"/>
      <c r="M177" s="338"/>
      <c r="N177" s="338"/>
    </row>
    <row r="178" spans="1:14" ht="12.75">
      <c r="A178" s="361">
        <v>18</v>
      </c>
      <c r="B178" s="362" t="s">
        <v>27</v>
      </c>
      <c r="C178" s="363" t="s">
        <v>21</v>
      </c>
      <c r="D178" s="365" t="s">
        <v>1570</v>
      </c>
      <c r="E178" s="366">
        <v>1</v>
      </c>
      <c r="F178" s="948"/>
      <c r="G178" s="367">
        <f>E178*F178</f>
        <v>0</v>
      </c>
      <c r="H178" s="364" t="s">
        <v>3336</v>
      </c>
      <c r="I178" s="366"/>
      <c r="J178" s="959" t="str">
        <f t="shared" si="2"/>
        <v>CHYBNÁ CENA</v>
      </c>
      <c r="K178" s="339"/>
      <c r="L178" s="338"/>
      <c r="M178" s="338"/>
      <c r="N178" s="338"/>
    </row>
    <row r="179" spans="1:14" ht="12.75">
      <c r="A179" s="361"/>
      <c r="B179" s="362"/>
      <c r="C179" s="363"/>
      <c r="D179" s="365"/>
      <c r="E179" s="366"/>
      <c r="F179" s="948"/>
      <c r="G179" s="367"/>
      <c r="H179" s="364"/>
      <c r="I179" s="366"/>
      <c r="J179" s="959" t="str">
        <f t="shared" si="2"/>
        <v/>
      </c>
      <c r="K179" s="339"/>
      <c r="L179" s="338"/>
      <c r="M179" s="338"/>
      <c r="N179" s="338"/>
    </row>
    <row r="180" spans="1:14" ht="12.75">
      <c r="A180" s="361">
        <v>19</v>
      </c>
      <c r="B180" s="362" t="s">
        <v>28</v>
      </c>
      <c r="C180" s="363" t="s">
        <v>26</v>
      </c>
      <c r="D180" s="365" t="s">
        <v>1570</v>
      </c>
      <c r="E180" s="366">
        <v>1</v>
      </c>
      <c r="F180" s="948"/>
      <c r="G180" s="367">
        <f>E180*F180</f>
        <v>0</v>
      </c>
      <c r="H180" s="364" t="s">
        <v>3336</v>
      </c>
      <c r="I180" s="366"/>
      <c r="J180" s="959" t="str">
        <f t="shared" si="2"/>
        <v>CHYBNÁ CENA</v>
      </c>
      <c r="K180" s="339"/>
      <c r="L180" s="338"/>
      <c r="M180" s="338"/>
      <c r="N180" s="338"/>
    </row>
    <row r="181" spans="1:14" ht="12.75">
      <c r="A181" s="361"/>
      <c r="B181" s="362"/>
      <c r="C181" s="363"/>
      <c r="D181" s="365"/>
      <c r="E181" s="366"/>
      <c r="F181" s="948"/>
      <c r="G181" s="367"/>
      <c r="H181" s="364"/>
      <c r="I181" s="366"/>
      <c r="J181" s="959" t="str">
        <f t="shared" si="2"/>
        <v/>
      </c>
      <c r="K181" s="339"/>
      <c r="L181" s="338"/>
      <c r="M181" s="338"/>
      <c r="N181" s="338"/>
    </row>
    <row r="182" spans="1:14" ht="12.75">
      <c r="A182" s="361">
        <v>20</v>
      </c>
      <c r="B182" s="362" t="s">
        <v>46</v>
      </c>
      <c r="C182" s="363" t="s">
        <v>17</v>
      </c>
      <c r="D182" s="365" t="s">
        <v>1570</v>
      </c>
      <c r="E182" s="366">
        <v>1</v>
      </c>
      <c r="F182" s="948"/>
      <c r="G182" s="367">
        <f>E182*F182</f>
        <v>0</v>
      </c>
      <c r="H182" s="364" t="s">
        <v>3336</v>
      </c>
      <c r="I182" s="366"/>
      <c r="J182" s="959" t="str">
        <f t="shared" si="2"/>
        <v>CHYBNÁ CENA</v>
      </c>
      <c r="K182" s="339"/>
      <c r="L182" s="338"/>
      <c r="M182" s="338"/>
      <c r="N182" s="338"/>
    </row>
    <row r="183" spans="1:14" ht="12.75">
      <c r="A183" s="361"/>
      <c r="B183" s="362"/>
      <c r="C183" s="363"/>
      <c r="D183" s="365"/>
      <c r="E183" s="366"/>
      <c r="F183" s="948"/>
      <c r="G183" s="367"/>
      <c r="H183" s="364"/>
      <c r="I183" s="366"/>
      <c r="J183" s="959" t="str">
        <f t="shared" si="2"/>
        <v/>
      </c>
      <c r="K183" s="339"/>
      <c r="L183" s="338"/>
      <c r="M183" s="338"/>
      <c r="N183" s="338"/>
    </row>
    <row r="184" spans="1:14" ht="12.75">
      <c r="A184" s="361">
        <v>21</v>
      </c>
      <c r="B184" s="362" t="s">
        <v>48</v>
      </c>
      <c r="C184" s="363" t="s">
        <v>18</v>
      </c>
      <c r="D184" s="365" t="s">
        <v>1570</v>
      </c>
      <c r="E184" s="366">
        <v>2</v>
      </c>
      <c r="F184" s="948"/>
      <c r="G184" s="367">
        <f>E184*F184</f>
        <v>0</v>
      </c>
      <c r="H184" s="364" t="s">
        <v>3336</v>
      </c>
      <c r="I184" s="366"/>
      <c r="J184" s="959" t="str">
        <f t="shared" si="2"/>
        <v>CHYBNÁ CENA</v>
      </c>
      <c r="K184" s="339"/>
      <c r="L184" s="338"/>
      <c r="M184" s="338"/>
      <c r="N184" s="338"/>
    </row>
    <row r="185" spans="1:14" ht="12.75">
      <c r="A185" s="361"/>
      <c r="B185" s="362"/>
      <c r="C185" s="363"/>
      <c r="D185" s="365"/>
      <c r="E185" s="366"/>
      <c r="F185" s="948"/>
      <c r="G185" s="367"/>
      <c r="H185" s="364"/>
      <c r="I185" s="366"/>
      <c r="J185" s="959" t="str">
        <f t="shared" si="2"/>
        <v/>
      </c>
      <c r="K185" s="339"/>
      <c r="L185" s="338"/>
      <c r="M185" s="338"/>
      <c r="N185" s="338"/>
    </row>
    <row r="186" spans="1:14" ht="12.75">
      <c r="A186" s="361">
        <v>22</v>
      </c>
      <c r="B186" s="362" t="s">
        <v>47</v>
      </c>
      <c r="C186" s="363" t="s">
        <v>19</v>
      </c>
      <c r="D186" s="365" t="s">
        <v>1570</v>
      </c>
      <c r="E186" s="366">
        <v>1</v>
      </c>
      <c r="F186" s="948"/>
      <c r="G186" s="367">
        <f>E186*F186</f>
        <v>0</v>
      </c>
      <c r="H186" s="364" t="s">
        <v>3336</v>
      </c>
      <c r="I186" s="366"/>
      <c r="J186" s="959" t="str">
        <f t="shared" si="2"/>
        <v>CHYBNÁ CENA</v>
      </c>
      <c r="K186" s="339"/>
      <c r="L186" s="338"/>
      <c r="M186" s="338"/>
      <c r="N186" s="338"/>
    </row>
    <row r="187" spans="1:14" ht="12.75">
      <c r="A187" s="361"/>
      <c r="B187" s="362"/>
      <c r="C187" s="363"/>
      <c r="D187" s="365"/>
      <c r="E187" s="366"/>
      <c r="F187" s="948"/>
      <c r="G187" s="367"/>
      <c r="H187" s="364"/>
      <c r="I187" s="366"/>
      <c r="J187" s="959" t="str">
        <f t="shared" si="2"/>
        <v/>
      </c>
      <c r="K187" s="339"/>
      <c r="L187" s="338"/>
      <c r="M187" s="338"/>
      <c r="N187" s="338"/>
    </row>
    <row r="188" spans="1:14" ht="12.75">
      <c r="A188" s="361">
        <v>23</v>
      </c>
      <c r="B188" s="362" t="s">
        <v>49</v>
      </c>
      <c r="C188" s="363" t="s">
        <v>20</v>
      </c>
      <c r="D188" s="365" t="s">
        <v>1570</v>
      </c>
      <c r="E188" s="366">
        <v>1</v>
      </c>
      <c r="F188" s="948"/>
      <c r="G188" s="367">
        <f>E188*F188</f>
        <v>0</v>
      </c>
      <c r="H188" s="364" t="s">
        <v>3336</v>
      </c>
      <c r="I188" s="366"/>
      <c r="J188" s="959" t="str">
        <f t="shared" si="2"/>
        <v>CHYBNÁ CENA</v>
      </c>
      <c r="K188" s="339"/>
      <c r="L188" s="338"/>
      <c r="M188" s="338"/>
      <c r="N188" s="338"/>
    </row>
    <row r="189" spans="1:14" ht="12.75">
      <c r="A189" s="361"/>
      <c r="B189" s="362"/>
      <c r="C189" s="363"/>
      <c r="D189" s="365"/>
      <c r="E189" s="366"/>
      <c r="F189" s="948"/>
      <c r="G189" s="367"/>
      <c r="H189" s="364"/>
      <c r="I189" s="366"/>
      <c r="J189" s="959" t="str">
        <f t="shared" si="2"/>
        <v/>
      </c>
      <c r="K189" s="339"/>
      <c r="L189" s="338"/>
      <c r="M189" s="338"/>
      <c r="N189" s="338"/>
    </row>
    <row r="190" spans="1:14" ht="12.75">
      <c r="A190" s="361">
        <v>24</v>
      </c>
      <c r="B190" s="362" t="s">
        <v>50</v>
      </c>
      <c r="C190" s="363" t="s">
        <v>45</v>
      </c>
      <c r="D190" s="365" t="s">
        <v>1570</v>
      </c>
      <c r="E190" s="366">
        <v>1</v>
      </c>
      <c r="F190" s="948"/>
      <c r="G190" s="367">
        <f>E190*F190</f>
        <v>0</v>
      </c>
      <c r="H190" s="364" t="s">
        <v>3336</v>
      </c>
      <c r="I190" s="366"/>
      <c r="J190" s="959" t="str">
        <f t="shared" si="2"/>
        <v>CHYBNÁ CENA</v>
      </c>
      <c r="K190" s="339"/>
      <c r="L190" s="338"/>
      <c r="M190" s="338"/>
      <c r="N190" s="338"/>
    </row>
    <row r="191" spans="1:14" ht="12.75">
      <c r="A191" s="361"/>
      <c r="B191" s="362"/>
      <c r="C191" s="363"/>
      <c r="D191" s="365"/>
      <c r="E191" s="366"/>
      <c r="F191" s="948"/>
      <c r="G191" s="367"/>
      <c r="H191" s="364"/>
      <c r="I191" s="366"/>
      <c r="J191" s="959" t="str">
        <f t="shared" si="2"/>
        <v/>
      </c>
      <c r="K191" s="339"/>
      <c r="L191" s="338"/>
      <c r="M191" s="338"/>
      <c r="N191" s="338"/>
    </row>
    <row r="192" spans="1:14" ht="12.75">
      <c r="A192" s="361">
        <v>25</v>
      </c>
      <c r="B192" s="362" t="s">
        <v>29</v>
      </c>
      <c r="C192" s="363" t="s">
        <v>22</v>
      </c>
      <c r="D192" s="365" t="s">
        <v>1570</v>
      </c>
      <c r="E192" s="366">
        <v>1</v>
      </c>
      <c r="F192" s="948"/>
      <c r="G192" s="367">
        <f>E192*F192</f>
        <v>0</v>
      </c>
      <c r="H192" s="364" t="s">
        <v>3336</v>
      </c>
      <c r="I192" s="366"/>
      <c r="J192" s="959" t="str">
        <f t="shared" si="2"/>
        <v>CHYBNÁ CENA</v>
      </c>
      <c r="K192" s="339"/>
      <c r="L192" s="338"/>
      <c r="M192" s="338"/>
      <c r="N192" s="338"/>
    </row>
    <row r="193" spans="1:14" ht="12.75">
      <c r="A193" s="361"/>
      <c r="B193" s="362"/>
      <c r="C193" s="363"/>
      <c r="D193" s="365"/>
      <c r="E193" s="366"/>
      <c r="F193" s="948"/>
      <c r="G193" s="367"/>
      <c r="H193" s="364"/>
      <c r="I193" s="366"/>
      <c r="J193" s="959" t="str">
        <f t="shared" si="2"/>
        <v/>
      </c>
      <c r="K193" s="339"/>
      <c r="L193" s="338"/>
      <c r="M193" s="338"/>
      <c r="N193" s="338"/>
    </row>
    <row r="194" spans="1:14" ht="12.75">
      <c r="A194" s="361">
        <v>26</v>
      </c>
      <c r="B194" s="362" t="s">
        <v>30</v>
      </c>
      <c r="C194" s="363" t="s">
        <v>23</v>
      </c>
      <c r="D194" s="365" t="s">
        <v>1570</v>
      </c>
      <c r="E194" s="366">
        <v>1</v>
      </c>
      <c r="F194" s="948"/>
      <c r="G194" s="367">
        <f>E194*F194</f>
        <v>0</v>
      </c>
      <c r="H194" s="364" t="s">
        <v>3336</v>
      </c>
      <c r="I194" s="366"/>
      <c r="J194" s="959" t="str">
        <f t="shared" si="2"/>
        <v>CHYBNÁ CENA</v>
      </c>
      <c r="K194" s="339"/>
      <c r="L194" s="338"/>
      <c r="M194" s="338"/>
      <c r="N194" s="338"/>
    </row>
    <row r="195" spans="1:14" ht="12.75">
      <c r="A195" s="361"/>
      <c r="B195" s="362"/>
      <c r="C195" s="363"/>
      <c r="D195" s="365"/>
      <c r="E195" s="366"/>
      <c r="F195" s="948"/>
      <c r="G195" s="367"/>
      <c r="H195" s="364"/>
      <c r="I195" s="366"/>
      <c r="J195" s="959" t="str">
        <f t="shared" si="2"/>
        <v/>
      </c>
      <c r="K195" s="339"/>
      <c r="L195" s="338"/>
      <c r="M195" s="338"/>
      <c r="N195" s="338"/>
    </row>
    <row r="196" spans="1:14" ht="12.75">
      <c r="A196" s="361">
        <v>27</v>
      </c>
      <c r="B196" s="362" t="s">
        <v>31</v>
      </c>
      <c r="C196" s="363" t="s">
        <v>24</v>
      </c>
      <c r="D196" s="365" t="s">
        <v>1570</v>
      </c>
      <c r="E196" s="366">
        <v>1</v>
      </c>
      <c r="F196" s="948"/>
      <c r="G196" s="367">
        <f>E196*F196</f>
        <v>0</v>
      </c>
      <c r="H196" s="364" t="s">
        <v>3336</v>
      </c>
      <c r="I196" s="366"/>
      <c r="J196" s="959" t="str">
        <f t="shared" si="2"/>
        <v>CHYBNÁ CENA</v>
      </c>
      <c r="K196" s="339"/>
      <c r="L196" s="338"/>
      <c r="M196" s="338"/>
      <c r="N196" s="338"/>
    </row>
    <row r="197" spans="1:14" ht="12.75">
      <c r="A197" s="361"/>
      <c r="B197" s="362"/>
      <c r="C197" s="363"/>
      <c r="D197" s="365"/>
      <c r="E197" s="366"/>
      <c r="F197" s="948"/>
      <c r="G197" s="367"/>
      <c r="H197" s="364"/>
      <c r="I197" s="366"/>
      <c r="J197" s="959" t="str">
        <f t="shared" si="2"/>
        <v/>
      </c>
      <c r="K197" s="339"/>
      <c r="L197" s="338"/>
      <c r="M197" s="338"/>
      <c r="N197" s="338"/>
    </row>
    <row r="198" spans="1:14" ht="12.75">
      <c r="A198" s="361">
        <v>28</v>
      </c>
      <c r="B198" s="362" t="s">
        <v>32</v>
      </c>
      <c r="C198" s="363" t="s">
        <v>25</v>
      </c>
      <c r="D198" s="365" t="s">
        <v>1570</v>
      </c>
      <c r="E198" s="366">
        <v>1</v>
      </c>
      <c r="F198" s="948"/>
      <c r="G198" s="367">
        <f>E198*F198</f>
        <v>0</v>
      </c>
      <c r="H198" s="364" t="s">
        <v>3336</v>
      </c>
      <c r="I198" s="366"/>
      <c r="J198" s="959" t="str">
        <f t="shared" si="2"/>
        <v>CHYBNÁ CENA</v>
      </c>
      <c r="K198" s="339"/>
      <c r="L198" s="338"/>
      <c r="M198" s="338"/>
      <c r="N198" s="338"/>
    </row>
    <row r="199" spans="1:14" ht="12.75">
      <c r="A199" s="361"/>
      <c r="B199" s="362"/>
      <c r="C199" s="363"/>
      <c r="D199" s="365"/>
      <c r="E199" s="366"/>
      <c r="F199" s="948"/>
      <c r="G199" s="367"/>
      <c r="H199" s="364"/>
      <c r="I199" s="366"/>
      <c r="J199" s="959" t="str">
        <f t="shared" si="2"/>
        <v/>
      </c>
      <c r="K199" s="339"/>
      <c r="L199" s="338"/>
      <c r="M199" s="338"/>
      <c r="N199" s="338"/>
    </row>
    <row r="200" spans="1:14" ht="12.75">
      <c r="A200" s="375"/>
      <c r="B200" s="376" t="s">
        <v>3841</v>
      </c>
      <c r="C200" s="377" t="str">
        <f>CONCATENATE(B129," ",C129)</f>
        <v>4 Vodorovné konstrukce</v>
      </c>
      <c r="D200" s="379"/>
      <c r="E200" s="380"/>
      <c r="F200" s="953"/>
      <c r="G200" s="381">
        <f>SUM(G129:G199)</f>
        <v>0</v>
      </c>
      <c r="H200" s="378"/>
      <c r="I200" s="380"/>
      <c r="J200" s="959" t="str">
        <f aca="true" t="shared" si="3" ref="J200:J220">IF((ISBLANK(D200)),"",IF(G200&lt;=0,"CHYBNÁ CENA",""))</f>
        <v/>
      </c>
      <c r="K200" s="339"/>
      <c r="L200" s="338"/>
      <c r="M200" s="338"/>
      <c r="N200" s="338"/>
    </row>
    <row r="201" spans="1:14" s="108" customFormat="1" ht="12.75">
      <c r="A201" s="355"/>
      <c r="B201" s="356">
        <v>979</v>
      </c>
      <c r="C201" s="387" t="s">
        <v>2412</v>
      </c>
      <c r="D201" s="358"/>
      <c r="E201" s="359"/>
      <c r="F201" s="955"/>
      <c r="G201" s="388"/>
      <c r="H201" s="387"/>
      <c r="I201" s="358"/>
      <c r="J201" s="959" t="str">
        <f t="shared" si="3"/>
        <v/>
      </c>
      <c r="K201" s="337"/>
      <c r="L201" s="389"/>
      <c r="M201" s="389"/>
      <c r="N201" s="389"/>
    </row>
    <row r="202" spans="1:14" ht="12.75">
      <c r="A202" s="361">
        <v>1</v>
      </c>
      <c r="B202" s="362" t="s">
        <v>1944</v>
      </c>
      <c r="C202" s="364" t="s">
        <v>1945</v>
      </c>
      <c r="D202" s="390" t="s">
        <v>3788</v>
      </c>
      <c r="E202" s="366">
        <v>21.3</v>
      </c>
      <c r="F202" s="948"/>
      <c r="G202" s="391">
        <f>E202*F202</f>
        <v>0</v>
      </c>
      <c r="H202" s="364" t="s">
        <v>1726</v>
      </c>
      <c r="I202" s="392"/>
      <c r="J202" s="959" t="str">
        <f t="shared" si="3"/>
        <v>CHYBNÁ CENA</v>
      </c>
      <c r="K202" s="339"/>
      <c r="L202" s="338"/>
      <c r="M202" s="338"/>
      <c r="N202" s="338"/>
    </row>
    <row r="203" spans="1:14" ht="12.75">
      <c r="A203" s="361"/>
      <c r="B203" s="369" t="s">
        <v>4530</v>
      </c>
      <c r="C203" s="370"/>
      <c r="D203" s="390"/>
      <c r="E203" s="366"/>
      <c r="F203" s="948"/>
      <c r="G203" s="391"/>
      <c r="H203" s="364"/>
      <c r="I203" s="392"/>
      <c r="J203" s="959" t="str">
        <f t="shared" si="3"/>
        <v/>
      </c>
      <c r="K203" s="339"/>
      <c r="L203" s="338"/>
      <c r="M203" s="338"/>
      <c r="N203" s="338"/>
    </row>
    <row r="204" spans="1:14" ht="12.75">
      <c r="A204" s="361">
        <v>2</v>
      </c>
      <c r="B204" s="362" t="s">
        <v>1946</v>
      </c>
      <c r="C204" s="364" t="s">
        <v>1947</v>
      </c>
      <c r="D204" s="390" t="s">
        <v>3788</v>
      </c>
      <c r="E204" s="366">
        <v>21.3</v>
      </c>
      <c r="F204" s="948"/>
      <c r="G204" s="391">
        <f>E204*F204</f>
        <v>0</v>
      </c>
      <c r="H204" s="364"/>
      <c r="I204" s="392"/>
      <c r="J204" s="959" t="str">
        <f t="shared" si="3"/>
        <v>CHYBNÁ CENA</v>
      </c>
      <c r="K204" s="339"/>
      <c r="L204" s="338"/>
      <c r="M204" s="338"/>
      <c r="N204" s="338"/>
    </row>
    <row r="205" spans="1:14" ht="12.75">
      <c r="A205" s="361"/>
      <c r="B205" s="369" t="s">
        <v>4530</v>
      </c>
      <c r="C205" s="364"/>
      <c r="D205" s="390"/>
      <c r="E205" s="366"/>
      <c r="F205" s="948"/>
      <c r="G205" s="391"/>
      <c r="H205" s="364"/>
      <c r="I205" s="392"/>
      <c r="J205" s="959" t="str">
        <f t="shared" si="3"/>
        <v/>
      </c>
      <c r="K205" s="339"/>
      <c r="L205" s="338"/>
      <c r="M205" s="338"/>
      <c r="N205" s="338"/>
    </row>
    <row r="206" spans="1:14" ht="12.75">
      <c r="A206" s="361">
        <v>3</v>
      </c>
      <c r="B206" s="362" t="s">
        <v>1949</v>
      </c>
      <c r="C206" s="364" t="s">
        <v>1950</v>
      </c>
      <c r="D206" s="390" t="s">
        <v>3788</v>
      </c>
      <c r="E206" s="366">
        <v>617.7</v>
      </c>
      <c r="F206" s="948"/>
      <c r="G206" s="391">
        <f>E206*F206</f>
        <v>0</v>
      </c>
      <c r="H206" s="364"/>
      <c r="I206" s="392"/>
      <c r="J206" s="959" t="str">
        <f t="shared" si="3"/>
        <v>CHYBNÁ CENA</v>
      </c>
      <c r="K206" s="339"/>
      <c r="L206" s="338"/>
      <c r="M206" s="338"/>
      <c r="N206" s="338"/>
    </row>
    <row r="207" spans="1:14" ht="12.75">
      <c r="A207" s="361"/>
      <c r="B207" s="369" t="s">
        <v>4530</v>
      </c>
      <c r="C207" s="370" t="s">
        <v>1948</v>
      </c>
      <c r="D207" s="390"/>
      <c r="E207" s="366"/>
      <c r="F207" s="948"/>
      <c r="G207" s="391"/>
      <c r="H207" s="364"/>
      <c r="I207" s="392"/>
      <c r="J207" s="959" t="str">
        <f t="shared" si="3"/>
        <v/>
      </c>
      <c r="K207" s="339"/>
      <c r="L207" s="338"/>
      <c r="M207" s="338"/>
      <c r="N207" s="338"/>
    </row>
    <row r="208" spans="1:14" ht="12.75">
      <c r="A208" s="361">
        <v>4</v>
      </c>
      <c r="B208" s="362" t="s">
        <v>1952</v>
      </c>
      <c r="C208" s="364" t="s">
        <v>1951</v>
      </c>
      <c r="D208" s="390" t="s">
        <v>3788</v>
      </c>
      <c r="E208" s="366">
        <v>21.3</v>
      </c>
      <c r="F208" s="948"/>
      <c r="G208" s="391">
        <f>E208*F208</f>
        <v>0</v>
      </c>
      <c r="H208" s="364"/>
      <c r="I208" s="392"/>
      <c r="J208" s="959" t="str">
        <f t="shared" si="3"/>
        <v>CHYBNÁ CENA</v>
      </c>
      <c r="K208" s="339"/>
      <c r="L208" s="338"/>
      <c r="M208" s="338"/>
      <c r="N208" s="338"/>
    </row>
    <row r="209" spans="1:14" ht="12.75">
      <c r="A209" s="361"/>
      <c r="B209" s="362"/>
      <c r="C209" s="364"/>
      <c r="D209" s="390"/>
      <c r="E209" s="366"/>
      <c r="F209" s="948"/>
      <c r="G209" s="391"/>
      <c r="H209" s="364"/>
      <c r="I209" s="392"/>
      <c r="J209" s="959" t="str">
        <f t="shared" si="3"/>
        <v/>
      </c>
      <c r="K209" s="339"/>
      <c r="L209" s="338"/>
      <c r="M209" s="338"/>
      <c r="N209" s="338"/>
    </row>
    <row r="210" spans="1:14" ht="12.75">
      <c r="A210" s="375"/>
      <c r="B210" s="376" t="s">
        <v>3841</v>
      </c>
      <c r="C210" s="393" t="str">
        <f>CONCATENATE(B201," ",C201)</f>
        <v>979 Přesun sutí</v>
      </c>
      <c r="D210" s="375"/>
      <c r="E210" s="380"/>
      <c r="F210" s="953"/>
      <c r="G210" s="394">
        <f>SUM(G202:G208)</f>
        <v>0</v>
      </c>
      <c r="H210" s="393"/>
      <c r="I210" s="380"/>
      <c r="J210" s="959" t="str">
        <f t="shared" si="3"/>
        <v/>
      </c>
      <c r="K210" s="339"/>
      <c r="L210" s="338"/>
      <c r="M210" s="338"/>
      <c r="N210" s="338"/>
    </row>
    <row r="211" spans="1:14" ht="12.75">
      <c r="A211" s="355" t="s">
        <v>1779</v>
      </c>
      <c r="B211" s="356" t="s">
        <v>2413</v>
      </c>
      <c r="C211" s="383" t="s">
        <v>2414</v>
      </c>
      <c r="D211" s="358"/>
      <c r="E211" s="359"/>
      <c r="F211" s="955"/>
      <c r="G211" s="360"/>
      <c r="H211" s="383"/>
      <c r="I211" s="359"/>
      <c r="J211" s="959" t="str">
        <f t="shared" si="3"/>
        <v/>
      </c>
      <c r="K211" s="339"/>
      <c r="L211" s="338"/>
      <c r="M211" s="338"/>
      <c r="N211" s="338"/>
    </row>
    <row r="212" spans="1:14" ht="12.75">
      <c r="A212" s="361">
        <v>1</v>
      </c>
      <c r="B212" s="362" t="s">
        <v>2415</v>
      </c>
      <c r="C212" s="364" t="s">
        <v>2416</v>
      </c>
      <c r="D212" s="390" t="s">
        <v>3788</v>
      </c>
      <c r="E212" s="366">
        <v>8354.79</v>
      </c>
      <c r="F212" s="948"/>
      <c r="G212" s="367">
        <f>E212*F212</f>
        <v>0</v>
      </c>
      <c r="H212" s="364"/>
      <c r="I212" s="366"/>
      <c r="J212" s="959" t="str">
        <f t="shared" si="3"/>
        <v>CHYBNÁ CENA</v>
      </c>
      <c r="K212" s="339"/>
      <c r="L212" s="338"/>
      <c r="M212" s="338"/>
      <c r="N212" s="338"/>
    </row>
    <row r="213" spans="1:14" ht="12.75">
      <c r="A213" s="361"/>
      <c r="B213" s="369" t="s">
        <v>4530</v>
      </c>
      <c r="C213" s="364"/>
      <c r="D213" s="390"/>
      <c r="E213" s="366"/>
      <c r="F213" s="948"/>
      <c r="G213" s="367"/>
      <c r="H213" s="364"/>
      <c r="I213" s="366"/>
      <c r="J213" s="959" t="str">
        <f t="shared" si="3"/>
        <v/>
      </c>
      <c r="K213" s="339"/>
      <c r="L213" s="338"/>
      <c r="M213" s="338"/>
      <c r="N213" s="338"/>
    </row>
    <row r="214" spans="1:14" ht="12.75">
      <c r="A214" s="375"/>
      <c r="B214" s="376" t="s">
        <v>3841</v>
      </c>
      <c r="C214" s="393" t="str">
        <f>CONCATENATE(B211," ",C211)</f>
        <v>99 Staveništní přesun hmot</v>
      </c>
      <c r="D214" s="375"/>
      <c r="E214" s="380"/>
      <c r="F214" s="953"/>
      <c r="G214" s="381">
        <f>SUM(G211:G212)</f>
        <v>0</v>
      </c>
      <c r="H214" s="393"/>
      <c r="I214" s="380" t="s">
        <v>3097</v>
      </c>
      <c r="J214" s="959" t="str">
        <f t="shared" si="3"/>
        <v/>
      </c>
      <c r="K214" s="215"/>
      <c r="L214" s="215"/>
      <c r="M214" s="215"/>
      <c r="N214" s="215"/>
    </row>
    <row r="215" spans="1:14" ht="12.75">
      <c r="A215" s="355" t="s">
        <v>1779</v>
      </c>
      <c r="B215" s="356" t="s">
        <v>2417</v>
      </c>
      <c r="C215" s="387" t="s">
        <v>2418</v>
      </c>
      <c r="D215" s="358"/>
      <c r="E215" s="359"/>
      <c r="F215" s="955"/>
      <c r="G215" s="360"/>
      <c r="H215" s="383"/>
      <c r="I215" s="359"/>
      <c r="J215" s="959" t="str">
        <f t="shared" si="3"/>
        <v/>
      </c>
      <c r="K215" s="339"/>
      <c r="L215" s="338"/>
      <c r="M215" s="338"/>
      <c r="N215" s="338"/>
    </row>
    <row r="216" spans="1:14" ht="22.5">
      <c r="A216" s="361">
        <v>1</v>
      </c>
      <c r="B216" s="362" t="s">
        <v>2419</v>
      </c>
      <c r="C216" s="364" t="s">
        <v>2420</v>
      </c>
      <c r="D216" s="390" t="s">
        <v>456</v>
      </c>
      <c r="E216" s="366">
        <v>66</v>
      </c>
      <c r="F216" s="948"/>
      <c r="G216" s="367">
        <f>E216*F216</f>
        <v>0</v>
      </c>
      <c r="H216" s="364" t="s">
        <v>2632</v>
      </c>
      <c r="I216" s="366"/>
      <c r="J216" s="959" t="str">
        <f t="shared" si="3"/>
        <v>CHYBNÁ CENA</v>
      </c>
      <c r="K216" s="339"/>
      <c r="L216" s="338"/>
      <c r="M216" s="338"/>
      <c r="N216" s="338"/>
    </row>
    <row r="217" spans="1:14" ht="12.75">
      <c r="A217" s="361"/>
      <c r="B217" s="362"/>
      <c r="C217" s="364"/>
      <c r="D217" s="390"/>
      <c r="E217" s="366"/>
      <c r="F217" s="948"/>
      <c r="G217" s="367"/>
      <c r="H217" s="364"/>
      <c r="I217" s="366"/>
      <c r="J217" s="959" t="str">
        <f t="shared" si="3"/>
        <v/>
      </c>
      <c r="K217" s="339"/>
      <c r="L217" s="338"/>
      <c r="M217" s="338"/>
      <c r="N217" s="338"/>
    </row>
    <row r="218" spans="1:14" ht="22.5">
      <c r="A218" s="361">
        <v>2</v>
      </c>
      <c r="B218" s="362" t="s">
        <v>2551</v>
      </c>
      <c r="C218" s="364" t="s">
        <v>2552</v>
      </c>
      <c r="D218" s="390" t="s">
        <v>456</v>
      </c>
      <c r="E218" s="366">
        <v>97.7</v>
      </c>
      <c r="F218" s="948"/>
      <c r="G218" s="367">
        <f>E218*F218</f>
        <v>0</v>
      </c>
      <c r="H218" s="364" t="s">
        <v>2632</v>
      </c>
      <c r="I218" s="366"/>
      <c r="J218" s="959" t="str">
        <f t="shared" si="3"/>
        <v>CHYBNÁ CENA</v>
      </c>
      <c r="K218" s="339"/>
      <c r="L218" s="338"/>
      <c r="M218" s="338"/>
      <c r="N218" s="338"/>
    </row>
    <row r="219" spans="1:14" ht="12.75">
      <c r="A219" s="361"/>
      <c r="B219" s="362"/>
      <c r="C219" s="364"/>
      <c r="D219" s="390"/>
      <c r="E219" s="366"/>
      <c r="F219" s="948"/>
      <c r="G219" s="367"/>
      <c r="H219" s="364"/>
      <c r="I219" s="366"/>
      <c r="J219" s="959" t="str">
        <f t="shared" si="3"/>
        <v/>
      </c>
      <c r="K219" s="339"/>
      <c r="L219" s="338"/>
      <c r="M219" s="338"/>
      <c r="N219" s="338"/>
    </row>
    <row r="220" spans="1:14" ht="12.75">
      <c r="A220" s="375"/>
      <c r="B220" s="376" t="s">
        <v>3841</v>
      </c>
      <c r="C220" s="393" t="str">
        <f>CONCATENATE(B215," ",C215)</f>
        <v>714 Izol akustické a protiotřesové</v>
      </c>
      <c r="D220" s="375"/>
      <c r="E220" s="380"/>
      <c r="F220" s="953"/>
      <c r="G220" s="381">
        <f>SUM(G215:G219)</f>
        <v>0</v>
      </c>
      <c r="H220" s="393"/>
      <c r="I220" s="380" t="s">
        <v>3097</v>
      </c>
      <c r="J220" s="959" t="str">
        <f t="shared" si="3"/>
        <v/>
      </c>
      <c r="K220" s="215"/>
      <c r="L220" s="215"/>
      <c r="M220" s="215"/>
      <c r="N220" s="215"/>
    </row>
    <row r="221" spans="1:14" ht="12.75">
      <c r="A221" s="215"/>
      <c r="B221" s="215"/>
      <c r="C221" s="215"/>
      <c r="D221" s="215"/>
      <c r="E221" s="215"/>
      <c r="F221" s="215"/>
      <c r="G221" s="215"/>
      <c r="H221" s="215"/>
      <c r="I221" s="215"/>
      <c r="J221" s="961"/>
      <c r="K221" s="215"/>
      <c r="L221" s="215"/>
      <c r="M221" s="215"/>
      <c r="N221" s="215"/>
    </row>
    <row r="222" spans="1:14" ht="13.5" thickBot="1">
      <c r="A222" s="395"/>
      <c r="B222" s="396"/>
      <c r="C222" s="397" t="s">
        <v>1830</v>
      </c>
      <c r="D222" s="395"/>
      <c r="E222" s="399"/>
      <c r="F222" s="400"/>
      <c r="G222" s="804">
        <f>G14+G41+G64+G128+G200+G214+G220+G210</f>
        <v>0</v>
      </c>
      <c r="H222" s="398"/>
      <c r="I222" s="401"/>
      <c r="J222" s="967"/>
      <c r="K222" s="215"/>
      <c r="L222" s="215"/>
      <c r="M222" s="215"/>
      <c r="N222" s="215"/>
    </row>
    <row r="223" spans="1:14" ht="13.5" thickBot="1">
      <c r="A223" s="1401" t="s">
        <v>4769</v>
      </c>
      <c r="B223" s="1402"/>
      <c r="C223" s="1402"/>
      <c r="D223" s="1402"/>
      <c r="E223" s="1402"/>
      <c r="F223" s="1402"/>
      <c r="G223" s="1402"/>
      <c r="H223" s="1402"/>
      <c r="I223" s="1403"/>
      <c r="J223" s="968"/>
      <c r="K223" s="215"/>
      <c r="L223" s="215"/>
      <c r="M223" s="215"/>
      <c r="N223" s="215"/>
    </row>
    <row r="224" spans="1:14" ht="12.75">
      <c r="A224" s="215"/>
      <c r="B224" s="215"/>
      <c r="C224" s="215"/>
      <c r="D224" s="215"/>
      <c r="E224" s="215"/>
      <c r="F224" s="215"/>
      <c r="G224" s="215"/>
      <c r="H224" s="215"/>
      <c r="I224" s="215"/>
      <c r="J224" s="961"/>
      <c r="K224" s="215"/>
      <c r="L224" s="215"/>
      <c r="M224" s="215"/>
      <c r="N224" s="215"/>
    </row>
    <row r="225" spans="1:14" ht="12.75">
      <c r="A225" s="215"/>
      <c r="B225" s="215"/>
      <c r="C225" s="215"/>
      <c r="D225" s="215"/>
      <c r="E225" s="215"/>
      <c r="F225" s="215"/>
      <c r="G225" s="215"/>
      <c r="H225" s="215"/>
      <c r="I225" s="215"/>
      <c r="J225" s="961"/>
      <c r="K225" s="215"/>
      <c r="L225" s="215"/>
      <c r="M225" s="215"/>
      <c r="N225" s="215"/>
    </row>
    <row r="226" spans="1:14" ht="12.75">
      <c r="A226" s="215"/>
      <c r="B226" s="215"/>
      <c r="C226" s="215"/>
      <c r="D226" s="215"/>
      <c r="E226" s="215"/>
      <c r="F226" s="960" t="s">
        <v>4265</v>
      </c>
      <c r="G226" s="961">
        <f>COUNTIF(G6:G221,"&lt;=0")</f>
        <v>80</v>
      </c>
      <c r="H226" s="215"/>
      <c r="I226" s="215"/>
      <c r="J226" s="961"/>
      <c r="K226" s="215"/>
      <c r="L226" s="215"/>
      <c r="M226" s="215"/>
      <c r="N226" s="215"/>
    </row>
    <row r="227" spans="1:14" ht="12.75">
      <c r="A227" s="215"/>
      <c r="B227" s="215"/>
      <c r="C227" s="215"/>
      <c r="D227" s="215"/>
      <c r="E227" s="215"/>
      <c r="F227" s="215"/>
      <c r="G227" s="215"/>
      <c r="H227" s="215"/>
      <c r="I227" s="215"/>
      <c r="J227" s="961"/>
      <c r="K227" s="215"/>
      <c r="L227" s="215"/>
      <c r="M227" s="215"/>
      <c r="N227" s="215"/>
    </row>
    <row r="228" spans="1:14" ht="12.75">
      <c r="A228" s="215"/>
      <c r="B228" s="215"/>
      <c r="C228" s="215"/>
      <c r="D228" s="215"/>
      <c r="E228" s="215"/>
      <c r="F228" s="215"/>
      <c r="G228" s="215"/>
      <c r="H228" s="215"/>
      <c r="I228" s="215"/>
      <c r="J228" s="961"/>
      <c r="K228" s="215"/>
      <c r="L228" s="215"/>
      <c r="M228" s="215"/>
      <c r="N228" s="215"/>
    </row>
  </sheetData>
  <sheetProtection algorithmName="SHA-512" hashValue="xpPcb5tFgvsQkoGI70eVVzEFooRrXiQSLvWW5hAKN6DTJaSJwfJGkMET4xx52LLCRRedXgTjM/ohuQjC2BpxmA==" saltValue="bEa9qQNtJPHVCA7FeAU8Lg==" spinCount="100000" sheet="1" objects="1" scenarios="1" selectLockedCells="1"/>
  <mergeCells count="13">
    <mergeCell ref="A1:B1"/>
    <mergeCell ref="C1:I1"/>
    <mergeCell ref="A2:B2"/>
    <mergeCell ref="C2:F2"/>
    <mergeCell ref="A223:I223"/>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90" zoomScaleSheetLayoutView="90" workbookViewId="0" topLeftCell="A1">
      <selection activeCell="F7" sqref="F7"/>
    </sheetView>
  </sheetViews>
  <sheetFormatPr defaultColWidth="9.00390625" defaultRowHeight="12.75"/>
  <cols>
    <col min="1" max="1" width="9.875" style="0" customWidth="1"/>
    <col min="2" max="2" width="22.625" style="0" customWidth="1"/>
    <col min="3" max="3" width="38.25390625" style="0" customWidth="1"/>
    <col min="4" max="4" width="10.00390625" style="0" customWidth="1"/>
    <col min="5" max="5" width="16.625" style="0" customWidth="1"/>
    <col min="6" max="6" width="16.875" style="0" customWidth="1"/>
    <col min="7" max="7" width="18.375" style="0" customWidth="1"/>
    <col min="8" max="8" width="22.375" style="0" customWidth="1"/>
    <col min="9" max="9" width="25.25390625" style="0" customWidth="1"/>
    <col min="10" max="10" width="22.25390625" style="966" customWidth="1"/>
  </cols>
  <sheetData>
    <row r="1" spans="1:9" ht="31.5" customHeight="1" thickBot="1">
      <c r="A1" s="1418" t="s">
        <v>3095</v>
      </c>
      <c r="B1" s="1419"/>
      <c r="C1" s="1420" t="s">
        <v>3487</v>
      </c>
      <c r="D1" s="1421"/>
      <c r="E1" s="1421"/>
      <c r="F1" s="1421"/>
      <c r="G1" s="1422"/>
      <c r="H1" s="1422"/>
      <c r="I1" s="1422"/>
    </row>
    <row r="2" spans="1:9" ht="30" customHeight="1" thickBot="1">
      <c r="A2" s="1423" t="s">
        <v>3096</v>
      </c>
      <c r="B2" s="1424"/>
      <c r="C2" s="1420" t="s">
        <v>1680</v>
      </c>
      <c r="D2" s="1421"/>
      <c r="E2" s="1421"/>
      <c r="F2" s="1421"/>
      <c r="G2" s="2" t="s">
        <v>3098</v>
      </c>
      <c r="H2" s="900"/>
      <c r="I2" s="3" t="s">
        <v>1678</v>
      </c>
    </row>
    <row r="3" spans="1:9" ht="16.5" customHeight="1" thickBot="1">
      <c r="A3" s="1428" t="s">
        <v>3099</v>
      </c>
      <c r="B3" s="1421"/>
      <c r="C3" s="1421"/>
      <c r="D3" s="1421"/>
      <c r="E3" s="1421"/>
      <c r="F3" s="1421"/>
      <c r="G3" s="1421"/>
      <c r="H3" s="1421"/>
      <c r="I3" s="1429"/>
    </row>
    <row r="4" spans="1:9" ht="25.5" customHeight="1">
      <c r="A4" s="1411" t="s">
        <v>3100</v>
      </c>
      <c r="B4" s="206" t="s">
        <v>3101</v>
      </c>
      <c r="C4" s="1413" t="s">
        <v>3102</v>
      </c>
      <c r="D4" s="1409" t="s">
        <v>3103</v>
      </c>
      <c r="E4" s="1409" t="s">
        <v>3104</v>
      </c>
      <c r="F4" s="1416" t="s">
        <v>3105</v>
      </c>
      <c r="G4" s="1417"/>
      <c r="H4" s="1409" t="s">
        <v>2634</v>
      </c>
      <c r="I4" s="1407" t="s">
        <v>3106</v>
      </c>
    </row>
    <row r="5" spans="1:10" ht="29.85" customHeight="1" thickBot="1">
      <c r="A5" s="1412"/>
      <c r="B5" s="4" t="s">
        <v>3107</v>
      </c>
      <c r="C5" s="1414"/>
      <c r="D5" s="1415"/>
      <c r="E5" s="1415"/>
      <c r="F5" s="5" t="s">
        <v>3108</v>
      </c>
      <c r="G5" s="712" t="s">
        <v>411</v>
      </c>
      <c r="H5" s="1410"/>
      <c r="I5" s="1408"/>
      <c r="J5" s="962" t="s">
        <v>4154</v>
      </c>
    </row>
    <row r="6" spans="1:10" ht="15.75" customHeight="1">
      <c r="A6" s="254" t="s">
        <v>1063</v>
      </c>
      <c r="B6" s="1433" t="s">
        <v>1064</v>
      </c>
      <c r="C6" s="1434"/>
      <c r="D6" s="1434"/>
      <c r="E6" s="1434"/>
      <c r="F6" s="1434"/>
      <c r="G6" s="1434"/>
      <c r="H6" s="1434"/>
      <c r="I6" s="1435"/>
      <c r="J6" s="959" t="str">
        <f aca="true" t="shared" si="0" ref="J6:J23">IF((ISBLANK(D6)),"",IF(G6&lt;=0,"CHYBNÁ CENA",""))</f>
        <v/>
      </c>
    </row>
    <row r="7" spans="1:10" ht="94.5">
      <c r="A7" s="89" t="s">
        <v>1065</v>
      </c>
      <c r="B7" s="17" t="s">
        <v>3097</v>
      </c>
      <c r="C7" s="255" t="s">
        <v>1066</v>
      </c>
      <c r="D7" s="257" t="s">
        <v>1627</v>
      </c>
      <c r="E7" s="258">
        <v>8</v>
      </c>
      <c r="F7" s="978"/>
      <c r="G7" s="73">
        <f>E7*F7</f>
        <v>0</v>
      </c>
      <c r="H7" s="256" t="s">
        <v>2040</v>
      </c>
      <c r="I7" s="21" t="s">
        <v>3097</v>
      </c>
      <c r="J7" s="959" t="str">
        <f t="shared" si="0"/>
        <v>CHYBNÁ CENA</v>
      </c>
    </row>
    <row r="8" spans="1:10" ht="15.75" customHeight="1">
      <c r="A8" s="254">
        <v>3</v>
      </c>
      <c r="B8" s="1433" t="s">
        <v>2829</v>
      </c>
      <c r="C8" s="1434"/>
      <c r="D8" s="1434"/>
      <c r="E8" s="1434"/>
      <c r="F8" s="1434"/>
      <c r="G8" s="1434"/>
      <c r="H8" s="1434"/>
      <c r="I8" s="1435"/>
      <c r="J8" s="959" t="str">
        <f t="shared" si="0"/>
        <v/>
      </c>
    </row>
    <row r="9" spans="1:10" ht="12.75" customHeight="1">
      <c r="A9" s="89" t="s">
        <v>2830</v>
      </c>
      <c r="B9" s="17" t="s">
        <v>3097</v>
      </c>
      <c r="C9" s="90" t="s">
        <v>2831</v>
      </c>
      <c r="D9" s="91" t="s">
        <v>1844</v>
      </c>
      <c r="E9" s="19">
        <v>8</v>
      </c>
      <c r="F9" s="978"/>
      <c r="G9" s="73">
        <f>E9*F9</f>
        <v>0</v>
      </c>
      <c r="H9" s="90" t="s">
        <v>2040</v>
      </c>
      <c r="I9" s="21" t="s">
        <v>3097</v>
      </c>
      <c r="J9" s="959" t="str">
        <f t="shared" si="0"/>
        <v>CHYBNÁ CENA</v>
      </c>
    </row>
    <row r="10" spans="1:10" ht="12.75" customHeight="1">
      <c r="A10" s="89" t="s">
        <v>2832</v>
      </c>
      <c r="B10" s="17" t="s">
        <v>3097</v>
      </c>
      <c r="C10" s="90" t="s">
        <v>2833</v>
      </c>
      <c r="D10" s="91" t="s">
        <v>1844</v>
      </c>
      <c r="E10" s="19">
        <v>4</v>
      </c>
      <c r="F10" s="978"/>
      <c r="G10" s="73">
        <f>E10*F10</f>
        <v>0</v>
      </c>
      <c r="H10" s="90" t="s">
        <v>2040</v>
      </c>
      <c r="I10" s="21" t="s">
        <v>3097</v>
      </c>
      <c r="J10" s="959" t="str">
        <f t="shared" si="0"/>
        <v>CHYBNÁ CENA</v>
      </c>
    </row>
    <row r="11" spans="1:10" ht="12.75" customHeight="1">
      <c r="A11" s="89" t="s">
        <v>2834</v>
      </c>
      <c r="B11" s="17" t="s">
        <v>3097</v>
      </c>
      <c r="C11" s="90" t="s">
        <v>2831</v>
      </c>
      <c r="D11" s="91" t="s">
        <v>1844</v>
      </c>
      <c r="E11" s="19">
        <v>8</v>
      </c>
      <c r="F11" s="978"/>
      <c r="G11" s="73">
        <f>E11*F11</f>
        <v>0</v>
      </c>
      <c r="H11" s="90" t="s">
        <v>2040</v>
      </c>
      <c r="I11" s="21" t="s">
        <v>3097</v>
      </c>
      <c r="J11" s="959" t="str">
        <f t="shared" si="0"/>
        <v>CHYBNÁ CENA</v>
      </c>
    </row>
    <row r="12" spans="1:10" ht="15.75" customHeight="1">
      <c r="A12" s="254"/>
      <c r="B12" s="1433"/>
      <c r="C12" s="1434"/>
      <c r="D12" s="1434"/>
      <c r="E12" s="1434"/>
      <c r="F12" s="1434"/>
      <c r="G12" s="1434"/>
      <c r="H12" s="1434"/>
      <c r="I12" s="1435"/>
      <c r="J12" s="959" t="str">
        <f t="shared" si="0"/>
        <v/>
      </c>
    </row>
    <row r="13" spans="1:10" ht="15.75" customHeight="1">
      <c r="A13" s="254">
        <v>4</v>
      </c>
      <c r="B13" s="1433" t="s">
        <v>2835</v>
      </c>
      <c r="C13" s="1434"/>
      <c r="D13" s="1434"/>
      <c r="E13" s="1434"/>
      <c r="F13" s="1434"/>
      <c r="G13" s="1434"/>
      <c r="H13" s="1434"/>
      <c r="I13" s="1435"/>
      <c r="J13" s="959" t="str">
        <f t="shared" si="0"/>
        <v/>
      </c>
    </row>
    <row r="14" spans="1:10" ht="12.75" customHeight="1">
      <c r="A14" s="89" t="s">
        <v>2836</v>
      </c>
      <c r="B14" s="17" t="s">
        <v>3097</v>
      </c>
      <c r="C14" s="90" t="s">
        <v>2833</v>
      </c>
      <c r="D14" s="91" t="s">
        <v>2637</v>
      </c>
      <c r="E14" s="19">
        <v>8</v>
      </c>
      <c r="F14" s="978"/>
      <c r="G14" s="73">
        <f>E14*F14</f>
        <v>0</v>
      </c>
      <c r="H14" s="90" t="s">
        <v>2040</v>
      </c>
      <c r="I14" s="21" t="s">
        <v>3097</v>
      </c>
      <c r="J14" s="959" t="str">
        <f t="shared" si="0"/>
        <v>CHYBNÁ CENA</v>
      </c>
    </row>
    <row r="15" spans="1:10" ht="15.75">
      <c r="A15" s="254"/>
      <c r="B15" s="1430"/>
      <c r="C15" s="1431"/>
      <c r="D15" s="1431"/>
      <c r="E15" s="1431"/>
      <c r="F15" s="1431"/>
      <c r="G15" s="1431"/>
      <c r="H15" s="1431"/>
      <c r="I15" s="1432"/>
      <c r="J15" s="959" t="str">
        <f t="shared" si="0"/>
        <v/>
      </c>
    </row>
    <row r="16" spans="1:10" ht="15.75">
      <c r="A16" s="254">
        <v>5</v>
      </c>
      <c r="B16" s="1430" t="s">
        <v>2837</v>
      </c>
      <c r="C16" s="1431"/>
      <c r="D16" s="1431"/>
      <c r="E16" s="1431"/>
      <c r="F16" s="1431"/>
      <c r="G16" s="1431"/>
      <c r="H16" s="1431"/>
      <c r="I16" s="1432"/>
      <c r="J16" s="959" t="str">
        <f t="shared" si="0"/>
        <v/>
      </c>
    </row>
    <row r="17" spans="1:10" ht="12.75" customHeight="1">
      <c r="A17" s="89" t="s">
        <v>1797</v>
      </c>
      <c r="B17" s="17" t="s">
        <v>3097</v>
      </c>
      <c r="C17" s="90" t="s">
        <v>1798</v>
      </c>
      <c r="D17" s="91" t="s">
        <v>1627</v>
      </c>
      <c r="E17" s="19">
        <v>8</v>
      </c>
      <c r="F17" s="978"/>
      <c r="G17" s="73">
        <f>E17*F17</f>
        <v>0</v>
      </c>
      <c r="H17" s="90" t="s">
        <v>2040</v>
      </c>
      <c r="I17" s="21" t="s">
        <v>3097</v>
      </c>
      <c r="J17" s="959" t="str">
        <f t="shared" si="0"/>
        <v>CHYBNÁ CENA</v>
      </c>
    </row>
    <row r="18" spans="1:10" ht="12.75" customHeight="1">
      <c r="A18" s="89"/>
      <c r="B18" s="259"/>
      <c r="C18" s="260" t="s">
        <v>1799</v>
      </c>
      <c r="D18" s="261" t="s">
        <v>1627</v>
      </c>
      <c r="E18" s="79">
        <v>2</v>
      </c>
      <c r="F18" s="1064"/>
      <c r="G18" s="73">
        <f>E18*F18</f>
        <v>0</v>
      </c>
      <c r="H18" s="260" t="s">
        <v>2040</v>
      </c>
      <c r="I18" s="262"/>
      <c r="J18" s="959" t="str">
        <f t="shared" si="0"/>
        <v>CHYBNÁ CENA</v>
      </c>
    </row>
    <row r="19" spans="1:10" ht="15.75">
      <c r="A19" s="254">
        <v>6</v>
      </c>
      <c r="B19" s="1430" t="s">
        <v>1800</v>
      </c>
      <c r="C19" s="1431"/>
      <c r="D19" s="1431"/>
      <c r="E19" s="1431"/>
      <c r="F19" s="1431"/>
      <c r="G19" s="1431"/>
      <c r="H19" s="1431"/>
      <c r="I19" s="1432"/>
      <c r="J19" s="959" t="str">
        <f t="shared" si="0"/>
        <v/>
      </c>
    </row>
    <row r="20" spans="1:10" ht="12.75" customHeight="1">
      <c r="A20" s="89" t="s">
        <v>1801</v>
      </c>
      <c r="B20" s="17" t="s">
        <v>3097</v>
      </c>
      <c r="C20" s="18" t="s">
        <v>1802</v>
      </c>
      <c r="D20" s="91" t="s">
        <v>1627</v>
      </c>
      <c r="E20" s="19">
        <v>1</v>
      </c>
      <c r="F20" s="978"/>
      <c r="G20" s="73">
        <f>E20*F20</f>
        <v>0</v>
      </c>
      <c r="H20" s="90"/>
      <c r="I20" s="21" t="s">
        <v>3097</v>
      </c>
      <c r="J20" s="959" t="str">
        <f t="shared" si="0"/>
        <v>CHYBNÁ CENA</v>
      </c>
    </row>
    <row r="21" spans="1:10" ht="12.75" customHeight="1">
      <c r="A21" s="89" t="s">
        <v>1803</v>
      </c>
      <c r="B21" s="17"/>
      <c r="C21" s="18" t="s">
        <v>1804</v>
      </c>
      <c r="D21" s="91" t="s">
        <v>1627</v>
      </c>
      <c r="E21" s="19">
        <v>1</v>
      </c>
      <c r="F21" s="978"/>
      <c r="G21" s="73">
        <f>E21*F21</f>
        <v>0</v>
      </c>
      <c r="H21" s="18"/>
      <c r="I21" s="21"/>
      <c r="J21" s="959" t="str">
        <f t="shared" si="0"/>
        <v>CHYBNÁ CENA</v>
      </c>
    </row>
    <row r="22" spans="1:10" ht="24.75" customHeight="1">
      <c r="A22" s="89" t="s">
        <v>1805</v>
      </c>
      <c r="B22" s="17"/>
      <c r="C22" s="18" t="s">
        <v>1806</v>
      </c>
      <c r="D22" s="91" t="s">
        <v>1627</v>
      </c>
      <c r="E22" s="19">
        <v>1</v>
      </c>
      <c r="F22" s="978"/>
      <c r="G22" s="73">
        <f>E22*F22</f>
        <v>0</v>
      </c>
      <c r="H22" s="18"/>
      <c r="I22" s="21"/>
      <c r="J22" s="959" t="str">
        <f t="shared" si="0"/>
        <v>CHYBNÁ CENA</v>
      </c>
    </row>
    <row r="23" spans="1:10" ht="25.5" customHeight="1">
      <c r="A23" s="89"/>
      <c r="B23" s="17"/>
      <c r="C23" s="18" t="s">
        <v>1807</v>
      </c>
      <c r="D23" s="91" t="s">
        <v>1627</v>
      </c>
      <c r="E23" s="19">
        <v>1</v>
      </c>
      <c r="F23" s="978"/>
      <c r="G23" s="73">
        <f>E23*F23</f>
        <v>0</v>
      </c>
      <c r="H23" s="18"/>
      <c r="I23" s="21"/>
      <c r="J23" s="959" t="str">
        <f t="shared" si="0"/>
        <v>CHYBNÁ CENA</v>
      </c>
    </row>
    <row r="24" spans="1:9" ht="19.5" customHeight="1" thickBot="1">
      <c r="A24" s="763"/>
      <c r="B24" s="764" t="s">
        <v>1830</v>
      </c>
      <c r="C24" s="765"/>
      <c r="D24" s="766"/>
      <c r="E24" s="767"/>
      <c r="F24" s="768"/>
      <c r="G24" s="769">
        <f>SUM(G7:G23)</f>
        <v>0</v>
      </c>
      <c r="H24" s="765"/>
      <c r="I24" s="770"/>
    </row>
    <row r="25" spans="1:9" ht="13.5" thickBot="1">
      <c r="A25" s="1401" t="s">
        <v>4769</v>
      </c>
      <c r="B25" s="1402"/>
      <c r="C25" s="1402"/>
      <c r="D25" s="1402"/>
      <c r="E25" s="1402"/>
      <c r="F25" s="1402"/>
      <c r="G25" s="1402"/>
      <c r="H25" s="1402"/>
      <c r="I25" s="1403"/>
    </row>
    <row r="28" spans="6:7" ht="12.75">
      <c r="F28" s="960" t="s">
        <v>4265</v>
      </c>
      <c r="G28" s="961">
        <f>COUNTIF(G6:G23,"&lt;=0")</f>
        <v>11</v>
      </c>
    </row>
  </sheetData>
  <sheetProtection algorithmName="SHA-512" hashValue="gAipzllr/WLi9xUPcNp9oufKhdAfU2mdjW5ZRb2Wi0fXvMWDZTg8pT73gEYBplYG3vseOseqUTO3JkgmNozPkg==" saltValue="JxDqDovlBBX2YUvDTqGCHw==" spinCount="100000" sheet="1" objects="1" scenarios="1" selectLockedCells="1"/>
  <mergeCells count="20">
    <mergeCell ref="A25:I25"/>
    <mergeCell ref="B15:I15"/>
    <mergeCell ref="B16:I16"/>
    <mergeCell ref="B19:I19"/>
    <mergeCell ref="E4:E5"/>
    <mergeCell ref="F4:G4"/>
    <mergeCell ref="I4:I5"/>
    <mergeCell ref="H4:H5"/>
    <mergeCell ref="B12:I12"/>
    <mergeCell ref="B8:I8"/>
    <mergeCell ref="B13:I13"/>
    <mergeCell ref="C4:C5"/>
    <mergeCell ref="D4:D5"/>
    <mergeCell ref="B6:I6"/>
    <mergeCell ref="A4:A5"/>
    <mergeCell ref="A3:I3"/>
    <mergeCell ref="A1:B1"/>
    <mergeCell ref="C1:I1"/>
    <mergeCell ref="A2:B2"/>
    <mergeCell ref="C2:F2"/>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&amp;LCentrum ekonomicko-manažerských studií II&amp;CD.1.3b ODVOD TEPLA A KOUŘE&amp;RVýkaz výměr</oddHeader>
    <oddFooter>&amp;L0378/14&amp;C1/1&amp;RNV-PRO-11683</oddFooter>
  </headerFooter>
  <colBreaks count="1" manualBreakCount="1">
    <brk id="9"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0"/>
  <sheetViews>
    <sheetView zoomScale="90" zoomScaleNormal="90" workbookViewId="0" topLeftCell="A23">
      <selection activeCell="F6" sqref="F6"/>
    </sheetView>
  </sheetViews>
  <sheetFormatPr defaultColWidth="9.00390625" defaultRowHeight="12.75"/>
  <cols>
    <col min="1" max="1" width="9.125" style="263" customWidth="1"/>
    <col min="2" max="2" width="25.00390625" style="263" customWidth="1"/>
    <col min="3" max="3" width="38.625" style="263" customWidth="1"/>
    <col min="4" max="4" width="9.125" style="263" customWidth="1"/>
    <col min="5" max="5" width="15.125" style="263" customWidth="1"/>
    <col min="6" max="6" width="17.125" style="263" customWidth="1"/>
    <col min="7" max="8" width="20.75390625" style="263" customWidth="1"/>
    <col min="9" max="9" width="24.375" style="263" customWidth="1"/>
    <col min="10" max="10" width="22.00390625" style="969" customWidth="1"/>
    <col min="11" max="16384" width="9.125" style="263" customWidth="1"/>
  </cols>
  <sheetData>
    <row r="1" spans="1:10" ht="31.5" customHeight="1" thickBot="1">
      <c r="A1" s="1418" t="s">
        <v>3095</v>
      </c>
      <c r="B1" s="1419"/>
      <c r="C1" s="1420" t="s">
        <v>3487</v>
      </c>
      <c r="D1" s="1421"/>
      <c r="E1" s="1421"/>
      <c r="F1" s="1421"/>
      <c r="G1" s="1422"/>
      <c r="H1" s="1422"/>
      <c r="I1" s="1422"/>
      <c r="J1" s="966"/>
    </row>
    <row r="2" spans="1:10" ht="30" customHeight="1" thickBot="1">
      <c r="A2" s="1423" t="s">
        <v>3096</v>
      </c>
      <c r="B2" s="1424"/>
      <c r="C2" s="1420" t="s">
        <v>1682</v>
      </c>
      <c r="D2" s="1421"/>
      <c r="E2" s="1421"/>
      <c r="F2" s="1421"/>
      <c r="G2" s="2" t="s">
        <v>3098</v>
      </c>
      <c r="H2" s="900"/>
      <c r="I2" s="3" t="s">
        <v>1678</v>
      </c>
      <c r="J2" s="966"/>
    </row>
    <row r="3" spans="1:10" ht="16.5" customHeight="1" thickBot="1">
      <c r="A3" s="1428" t="s">
        <v>3099</v>
      </c>
      <c r="B3" s="1421"/>
      <c r="C3" s="1421"/>
      <c r="D3" s="1421"/>
      <c r="E3" s="1421"/>
      <c r="F3" s="1421"/>
      <c r="G3" s="1421"/>
      <c r="H3" s="1421"/>
      <c r="I3" s="1429"/>
      <c r="J3" s="966"/>
    </row>
    <row r="4" spans="1:10" ht="12.75" customHeight="1">
      <c r="A4" s="1411" t="s">
        <v>3100</v>
      </c>
      <c r="B4" s="206" t="s">
        <v>3101</v>
      </c>
      <c r="C4" s="1413" t="s">
        <v>3102</v>
      </c>
      <c r="D4" s="1409" t="s">
        <v>3103</v>
      </c>
      <c r="E4" s="1409" t="s">
        <v>3104</v>
      </c>
      <c r="F4" s="1416" t="s">
        <v>3105</v>
      </c>
      <c r="G4" s="1417"/>
      <c r="H4" s="1409" t="s">
        <v>2634</v>
      </c>
      <c r="I4" s="1407" t="s">
        <v>3106</v>
      </c>
      <c r="J4" s="966"/>
    </row>
    <row r="5" spans="1:10" ht="29.85" customHeight="1" thickBot="1">
      <c r="A5" s="1412"/>
      <c r="B5" s="4" t="s">
        <v>3107</v>
      </c>
      <c r="C5" s="1414"/>
      <c r="D5" s="1415"/>
      <c r="E5" s="1415"/>
      <c r="F5" s="5" t="s">
        <v>3108</v>
      </c>
      <c r="G5" s="712" t="s">
        <v>411</v>
      </c>
      <c r="H5" s="1410"/>
      <c r="I5" s="1408"/>
      <c r="J5" s="962" t="s">
        <v>4154</v>
      </c>
    </row>
    <row r="6" spans="1:10" ht="12.75">
      <c r="A6" s="264" t="s">
        <v>3097</v>
      </c>
      <c r="B6" s="265" t="s">
        <v>3097</v>
      </c>
      <c r="C6" s="266" t="s">
        <v>3097</v>
      </c>
      <c r="D6" s="268"/>
      <c r="E6" s="269"/>
      <c r="F6" s="1060"/>
      <c r="G6" s="270"/>
      <c r="H6" s="267"/>
      <c r="I6" s="271" t="s">
        <v>3097</v>
      </c>
      <c r="J6" s="959" t="str">
        <f aca="true" t="shared" si="0" ref="J6:J69">IF((ISBLANK(D6)),"",IF(G6&lt;=0,"CHYBNÁ CENA",""))</f>
        <v/>
      </c>
    </row>
    <row r="7" spans="1:10" ht="16.5">
      <c r="A7" s="272">
        <v>1</v>
      </c>
      <c r="B7" s="273" t="s">
        <v>1808</v>
      </c>
      <c r="C7" s="274" t="s">
        <v>1809</v>
      </c>
      <c r="D7" s="268"/>
      <c r="E7" s="269"/>
      <c r="F7" s="1060"/>
      <c r="G7" s="270"/>
      <c r="H7" s="267"/>
      <c r="I7" s="271" t="s">
        <v>3097</v>
      </c>
      <c r="J7" s="959" t="str">
        <f t="shared" si="0"/>
        <v/>
      </c>
    </row>
    <row r="8" spans="1:10" ht="38.25">
      <c r="A8" s="272">
        <v>2</v>
      </c>
      <c r="B8" s="275">
        <v>732</v>
      </c>
      <c r="C8" s="276" t="s">
        <v>1810</v>
      </c>
      <c r="D8" s="268"/>
      <c r="E8" s="269"/>
      <c r="F8" s="1060"/>
      <c r="G8" s="270"/>
      <c r="H8" s="267" t="s">
        <v>1811</v>
      </c>
      <c r="I8" s="271" t="s">
        <v>3097</v>
      </c>
      <c r="J8" s="959" t="str">
        <f t="shared" si="0"/>
        <v/>
      </c>
    </row>
    <row r="9" spans="1:10" ht="38.25">
      <c r="A9" s="272">
        <v>3</v>
      </c>
      <c r="B9" s="275" t="s">
        <v>1812</v>
      </c>
      <c r="C9" s="277" t="s">
        <v>789</v>
      </c>
      <c r="D9" s="268" t="s">
        <v>2637</v>
      </c>
      <c r="E9" s="269">
        <v>2</v>
      </c>
      <c r="F9" s="1061"/>
      <c r="G9" s="270">
        <f>E9*F9</f>
        <v>0</v>
      </c>
      <c r="H9" s="267" t="s">
        <v>1811</v>
      </c>
      <c r="I9" s="271" t="s">
        <v>3097</v>
      </c>
      <c r="J9" s="959" t="str">
        <f t="shared" si="0"/>
        <v>CHYBNÁ CENA</v>
      </c>
    </row>
    <row r="10" spans="1:10" ht="51">
      <c r="A10" s="272">
        <v>4</v>
      </c>
      <c r="B10" s="275"/>
      <c r="C10" s="267" t="s">
        <v>1727</v>
      </c>
      <c r="D10" s="268" t="s">
        <v>2637</v>
      </c>
      <c r="E10" s="269">
        <v>2</v>
      </c>
      <c r="F10" s="1060"/>
      <c r="G10" s="270">
        <f aca="true" t="shared" si="1" ref="G10:G41">E10*F10</f>
        <v>0</v>
      </c>
      <c r="H10" s="267" t="s">
        <v>1811</v>
      </c>
      <c r="I10" s="271"/>
      <c r="J10" s="959" t="str">
        <f t="shared" si="0"/>
        <v>CHYBNÁ CENA</v>
      </c>
    </row>
    <row r="11" spans="1:10" ht="38.25">
      <c r="A11" s="272">
        <v>5</v>
      </c>
      <c r="B11" s="275" t="s">
        <v>790</v>
      </c>
      <c r="C11" s="278" t="s">
        <v>283</v>
      </c>
      <c r="D11" s="280" t="s">
        <v>2637</v>
      </c>
      <c r="E11" s="281">
        <v>1</v>
      </c>
      <c r="F11" s="1061"/>
      <c r="G11" s="270">
        <f t="shared" si="1"/>
        <v>0</v>
      </c>
      <c r="H11" s="279" t="s">
        <v>1811</v>
      </c>
      <c r="I11" s="282" t="s">
        <v>3097</v>
      </c>
      <c r="J11" s="959" t="str">
        <f t="shared" si="0"/>
        <v>CHYBNÁ CENA</v>
      </c>
    </row>
    <row r="12" spans="1:10" ht="38.25">
      <c r="A12" s="272">
        <v>6</v>
      </c>
      <c r="B12" s="275" t="s">
        <v>284</v>
      </c>
      <c r="C12" s="277" t="s">
        <v>285</v>
      </c>
      <c r="D12" s="280" t="s">
        <v>2637</v>
      </c>
      <c r="E12" s="281">
        <v>1</v>
      </c>
      <c r="F12" s="1061"/>
      <c r="G12" s="270">
        <f t="shared" si="1"/>
        <v>0</v>
      </c>
      <c r="H12" s="279" t="s">
        <v>1811</v>
      </c>
      <c r="I12" s="282" t="s">
        <v>3097</v>
      </c>
      <c r="J12" s="959" t="str">
        <f t="shared" si="0"/>
        <v>CHYBNÁ CENA</v>
      </c>
    </row>
    <row r="13" spans="1:10" ht="38.25">
      <c r="A13" s="272">
        <v>7</v>
      </c>
      <c r="B13" s="275"/>
      <c r="C13" s="278" t="s">
        <v>286</v>
      </c>
      <c r="D13" s="280" t="s">
        <v>2637</v>
      </c>
      <c r="E13" s="281">
        <v>1</v>
      </c>
      <c r="F13" s="1061"/>
      <c r="G13" s="270">
        <f t="shared" si="1"/>
        <v>0</v>
      </c>
      <c r="H13" s="279" t="s">
        <v>1811</v>
      </c>
      <c r="I13" s="282"/>
      <c r="J13" s="959" t="str">
        <f t="shared" si="0"/>
        <v>CHYBNÁ CENA</v>
      </c>
    </row>
    <row r="14" spans="1:10" ht="51">
      <c r="A14" s="272">
        <v>8</v>
      </c>
      <c r="B14" s="275"/>
      <c r="C14" s="278" t="s">
        <v>287</v>
      </c>
      <c r="D14" s="280" t="s">
        <v>2637</v>
      </c>
      <c r="E14" s="281">
        <v>1</v>
      </c>
      <c r="F14" s="1061"/>
      <c r="G14" s="270">
        <f t="shared" si="1"/>
        <v>0</v>
      </c>
      <c r="H14" s="279" t="s">
        <v>1811</v>
      </c>
      <c r="I14" s="282"/>
      <c r="J14" s="959" t="str">
        <f t="shared" si="0"/>
        <v>CHYBNÁ CENA</v>
      </c>
    </row>
    <row r="15" spans="1:10" ht="38.25">
      <c r="A15" s="272">
        <v>9</v>
      </c>
      <c r="B15" s="275"/>
      <c r="C15" s="277" t="s">
        <v>288</v>
      </c>
      <c r="D15" s="280" t="s">
        <v>2637</v>
      </c>
      <c r="E15" s="281">
        <v>1</v>
      </c>
      <c r="F15" s="1061"/>
      <c r="G15" s="270">
        <f t="shared" si="1"/>
        <v>0</v>
      </c>
      <c r="H15" s="279" t="s">
        <v>1811</v>
      </c>
      <c r="I15" s="282"/>
      <c r="J15" s="959" t="str">
        <f t="shared" si="0"/>
        <v>CHYBNÁ CENA</v>
      </c>
    </row>
    <row r="16" spans="1:10" ht="38.25">
      <c r="A16" s="272">
        <v>10</v>
      </c>
      <c r="B16" s="275"/>
      <c r="C16" s="277" t="s">
        <v>289</v>
      </c>
      <c r="D16" s="280" t="s">
        <v>2637</v>
      </c>
      <c r="E16" s="281">
        <v>1</v>
      </c>
      <c r="F16" s="1061"/>
      <c r="G16" s="270">
        <f t="shared" si="1"/>
        <v>0</v>
      </c>
      <c r="H16" s="279" t="s">
        <v>1811</v>
      </c>
      <c r="I16" s="282"/>
      <c r="J16" s="959" t="str">
        <f t="shared" si="0"/>
        <v>CHYBNÁ CENA</v>
      </c>
    </row>
    <row r="17" spans="1:10" ht="38.25">
      <c r="A17" s="272">
        <v>11</v>
      </c>
      <c r="B17" s="275" t="s">
        <v>290</v>
      </c>
      <c r="C17" s="277" t="s">
        <v>291</v>
      </c>
      <c r="D17" s="280" t="s">
        <v>2637</v>
      </c>
      <c r="E17" s="281">
        <v>1</v>
      </c>
      <c r="F17" s="1061"/>
      <c r="G17" s="270">
        <f t="shared" si="1"/>
        <v>0</v>
      </c>
      <c r="H17" s="279" t="s">
        <v>1811</v>
      </c>
      <c r="I17" s="282" t="s">
        <v>3097</v>
      </c>
      <c r="J17" s="959" t="str">
        <f t="shared" si="0"/>
        <v>CHYBNÁ CENA</v>
      </c>
    </row>
    <row r="18" spans="1:10" ht="38.25">
      <c r="A18" s="272">
        <v>12</v>
      </c>
      <c r="B18" s="275" t="s">
        <v>292</v>
      </c>
      <c r="C18" s="277" t="s">
        <v>293</v>
      </c>
      <c r="D18" s="280" t="s">
        <v>2637</v>
      </c>
      <c r="E18" s="281">
        <v>1</v>
      </c>
      <c r="F18" s="1061"/>
      <c r="G18" s="270">
        <f t="shared" si="1"/>
        <v>0</v>
      </c>
      <c r="H18" s="279" t="s">
        <v>1811</v>
      </c>
      <c r="I18" s="282" t="s">
        <v>3097</v>
      </c>
      <c r="J18" s="959" t="str">
        <f t="shared" si="0"/>
        <v>CHYBNÁ CENA</v>
      </c>
    </row>
    <row r="19" spans="1:10" ht="38.25">
      <c r="A19" s="272">
        <v>13</v>
      </c>
      <c r="B19" s="275" t="s">
        <v>294</v>
      </c>
      <c r="C19" s="277" t="s">
        <v>295</v>
      </c>
      <c r="D19" s="280" t="s">
        <v>2637</v>
      </c>
      <c r="E19" s="281">
        <v>1</v>
      </c>
      <c r="F19" s="1061"/>
      <c r="G19" s="270">
        <f t="shared" si="1"/>
        <v>0</v>
      </c>
      <c r="H19" s="279" t="s">
        <v>1811</v>
      </c>
      <c r="I19" s="282" t="s">
        <v>3097</v>
      </c>
      <c r="J19" s="959" t="str">
        <f t="shared" si="0"/>
        <v>CHYBNÁ CENA</v>
      </c>
    </row>
    <row r="20" spans="1:10" ht="38.25">
      <c r="A20" s="272">
        <v>14</v>
      </c>
      <c r="B20" s="275" t="s">
        <v>296</v>
      </c>
      <c r="C20" s="277" t="s">
        <v>297</v>
      </c>
      <c r="D20" s="280" t="s">
        <v>2637</v>
      </c>
      <c r="E20" s="281">
        <v>1</v>
      </c>
      <c r="F20" s="1061"/>
      <c r="G20" s="270">
        <f t="shared" si="1"/>
        <v>0</v>
      </c>
      <c r="H20" s="279" t="s">
        <v>1811</v>
      </c>
      <c r="I20" s="282" t="s">
        <v>3097</v>
      </c>
      <c r="J20" s="959" t="str">
        <f t="shared" si="0"/>
        <v>CHYBNÁ CENA</v>
      </c>
    </row>
    <row r="21" spans="1:10" ht="38.25">
      <c r="A21" s="272">
        <v>15</v>
      </c>
      <c r="B21" s="275" t="s">
        <v>298</v>
      </c>
      <c r="C21" s="278" t="s">
        <v>299</v>
      </c>
      <c r="D21" s="280" t="s">
        <v>2637</v>
      </c>
      <c r="E21" s="281">
        <v>2</v>
      </c>
      <c r="F21" s="1061"/>
      <c r="G21" s="270">
        <f t="shared" si="1"/>
        <v>0</v>
      </c>
      <c r="H21" s="279" t="s">
        <v>1811</v>
      </c>
      <c r="I21" s="271" t="s">
        <v>3097</v>
      </c>
      <c r="J21" s="959" t="str">
        <f t="shared" si="0"/>
        <v>CHYBNÁ CENA</v>
      </c>
    </row>
    <row r="22" spans="1:10" ht="38.25">
      <c r="A22" s="272">
        <v>16</v>
      </c>
      <c r="B22" s="275" t="s">
        <v>300</v>
      </c>
      <c r="C22" s="278" t="s">
        <v>301</v>
      </c>
      <c r="D22" s="268" t="s">
        <v>2637</v>
      </c>
      <c r="E22" s="269">
        <v>1</v>
      </c>
      <c r="F22" s="1061"/>
      <c r="G22" s="270">
        <f t="shared" si="1"/>
        <v>0</v>
      </c>
      <c r="H22" s="267" t="s">
        <v>1811</v>
      </c>
      <c r="I22" s="271"/>
      <c r="J22" s="959" t="str">
        <f t="shared" si="0"/>
        <v>CHYBNÁ CENA</v>
      </c>
    </row>
    <row r="23" spans="1:10" ht="38.25">
      <c r="A23" s="272">
        <v>17</v>
      </c>
      <c r="B23" s="275" t="s">
        <v>302</v>
      </c>
      <c r="C23" s="278" t="s">
        <v>303</v>
      </c>
      <c r="D23" s="280" t="s">
        <v>2637</v>
      </c>
      <c r="E23" s="281">
        <v>1</v>
      </c>
      <c r="F23" s="1061"/>
      <c r="G23" s="270">
        <f t="shared" si="1"/>
        <v>0</v>
      </c>
      <c r="H23" s="279" t="s">
        <v>1811</v>
      </c>
      <c r="I23" s="282"/>
      <c r="J23" s="959" t="str">
        <f t="shared" si="0"/>
        <v>CHYBNÁ CENA</v>
      </c>
    </row>
    <row r="24" spans="1:10" ht="38.25">
      <c r="A24" s="272">
        <v>18</v>
      </c>
      <c r="B24" s="275" t="s">
        <v>304</v>
      </c>
      <c r="C24" s="278" t="s">
        <v>303</v>
      </c>
      <c r="D24" s="280" t="s">
        <v>2637</v>
      </c>
      <c r="E24" s="281">
        <v>1</v>
      </c>
      <c r="F24" s="1061"/>
      <c r="G24" s="270">
        <f t="shared" si="1"/>
        <v>0</v>
      </c>
      <c r="H24" s="279" t="s">
        <v>1811</v>
      </c>
      <c r="I24" s="282"/>
      <c r="J24" s="959" t="str">
        <f t="shared" si="0"/>
        <v>CHYBNÁ CENA</v>
      </c>
    </row>
    <row r="25" spans="1:10" ht="38.25">
      <c r="A25" s="272">
        <v>19</v>
      </c>
      <c r="B25" s="275" t="s">
        <v>305</v>
      </c>
      <c r="C25" s="278" t="s">
        <v>306</v>
      </c>
      <c r="D25" s="268" t="s">
        <v>2637</v>
      </c>
      <c r="E25" s="269">
        <v>1</v>
      </c>
      <c r="F25" s="1061"/>
      <c r="G25" s="270">
        <f t="shared" si="1"/>
        <v>0</v>
      </c>
      <c r="H25" s="267" t="s">
        <v>1811</v>
      </c>
      <c r="I25" s="271"/>
      <c r="J25" s="959" t="str">
        <f t="shared" si="0"/>
        <v>CHYBNÁ CENA</v>
      </c>
    </row>
    <row r="26" spans="1:10" ht="38.25">
      <c r="A26" s="272">
        <v>20</v>
      </c>
      <c r="B26" s="275" t="s">
        <v>307</v>
      </c>
      <c r="C26" s="278" t="s">
        <v>306</v>
      </c>
      <c r="D26" s="268" t="s">
        <v>2637</v>
      </c>
      <c r="E26" s="269">
        <v>1</v>
      </c>
      <c r="F26" s="1061"/>
      <c r="G26" s="270">
        <f t="shared" si="1"/>
        <v>0</v>
      </c>
      <c r="H26" s="267" t="s">
        <v>1811</v>
      </c>
      <c r="I26" s="271"/>
      <c r="J26" s="959" t="str">
        <f t="shared" si="0"/>
        <v>CHYBNÁ CENA</v>
      </c>
    </row>
    <row r="27" spans="1:10" ht="38.25">
      <c r="A27" s="272">
        <v>21</v>
      </c>
      <c r="B27" s="275" t="s">
        <v>308</v>
      </c>
      <c r="C27" s="278" t="s">
        <v>309</v>
      </c>
      <c r="D27" s="268" t="s">
        <v>2637</v>
      </c>
      <c r="E27" s="269">
        <v>1</v>
      </c>
      <c r="F27" s="1061"/>
      <c r="G27" s="270">
        <f t="shared" si="1"/>
        <v>0</v>
      </c>
      <c r="H27" s="267" t="s">
        <v>1811</v>
      </c>
      <c r="I27" s="271"/>
      <c r="J27" s="959" t="str">
        <f t="shared" si="0"/>
        <v>CHYBNÁ CENA</v>
      </c>
    </row>
    <row r="28" spans="1:10" ht="38.25">
      <c r="A28" s="272">
        <v>22</v>
      </c>
      <c r="B28" s="275" t="s">
        <v>310</v>
      </c>
      <c r="C28" s="278" t="s">
        <v>1067</v>
      </c>
      <c r="D28" s="268" t="s">
        <v>2637</v>
      </c>
      <c r="E28" s="269">
        <v>1</v>
      </c>
      <c r="F28" s="1061"/>
      <c r="G28" s="270">
        <f t="shared" si="1"/>
        <v>0</v>
      </c>
      <c r="H28" s="267" t="s">
        <v>1811</v>
      </c>
      <c r="I28" s="271"/>
      <c r="J28" s="959" t="str">
        <f t="shared" si="0"/>
        <v>CHYBNÁ CENA</v>
      </c>
    </row>
    <row r="29" spans="1:10" ht="38.25">
      <c r="A29" s="272">
        <v>23</v>
      </c>
      <c r="B29" s="275" t="s">
        <v>1068</v>
      </c>
      <c r="C29" s="278" t="s">
        <v>1069</v>
      </c>
      <c r="D29" s="268" t="s">
        <v>2637</v>
      </c>
      <c r="E29" s="269">
        <v>1</v>
      </c>
      <c r="F29" s="1061"/>
      <c r="G29" s="270">
        <f t="shared" si="1"/>
        <v>0</v>
      </c>
      <c r="H29" s="267" t="s">
        <v>1811</v>
      </c>
      <c r="I29" s="271"/>
      <c r="J29" s="959" t="str">
        <f t="shared" si="0"/>
        <v>CHYBNÁ CENA</v>
      </c>
    </row>
    <row r="30" spans="1:10" ht="38.25">
      <c r="A30" s="272">
        <v>24</v>
      </c>
      <c r="B30" s="275" t="s">
        <v>1070</v>
      </c>
      <c r="C30" s="278" t="s">
        <v>1071</v>
      </c>
      <c r="D30" s="268" t="s">
        <v>2637</v>
      </c>
      <c r="E30" s="269">
        <v>1</v>
      </c>
      <c r="F30" s="1061"/>
      <c r="G30" s="270">
        <f t="shared" si="1"/>
        <v>0</v>
      </c>
      <c r="H30" s="267" t="s">
        <v>1811</v>
      </c>
      <c r="I30" s="271"/>
      <c r="J30" s="959" t="str">
        <f t="shared" si="0"/>
        <v>CHYBNÁ CENA</v>
      </c>
    </row>
    <row r="31" spans="1:10" ht="38.25">
      <c r="A31" s="272">
        <v>25</v>
      </c>
      <c r="B31" s="275" t="s">
        <v>1072</v>
      </c>
      <c r="C31" s="278" t="s">
        <v>1073</v>
      </c>
      <c r="D31" s="268" t="s">
        <v>2637</v>
      </c>
      <c r="E31" s="269">
        <v>1</v>
      </c>
      <c r="F31" s="1061"/>
      <c r="G31" s="270">
        <f t="shared" si="1"/>
        <v>0</v>
      </c>
      <c r="H31" s="267" t="s">
        <v>1811</v>
      </c>
      <c r="I31" s="271"/>
      <c r="J31" s="959" t="str">
        <f t="shared" si="0"/>
        <v>CHYBNÁ CENA</v>
      </c>
    </row>
    <row r="32" spans="1:10" ht="12.75">
      <c r="A32" s="272">
        <v>26</v>
      </c>
      <c r="B32" s="275"/>
      <c r="C32" s="277" t="s">
        <v>1074</v>
      </c>
      <c r="D32" s="268"/>
      <c r="E32" s="269"/>
      <c r="F32" s="1060"/>
      <c r="G32" s="270"/>
      <c r="H32" s="277" t="s">
        <v>1075</v>
      </c>
      <c r="I32" s="271"/>
      <c r="J32" s="959" t="str">
        <f t="shared" si="0"/>
        <v/>
      </c>
    </row>
    <row r="33" spans="1:10" ht="12.75">
      <c r="A33" s="272">
        <v>27</v>
      </c>
      <c r="B33" s="272" t="s">
        <v>1076</v>
      </c>
      <c r="C33" s="277" t="s">
        <v>1074</v>
      </c>
      <c r="D33" s="268" t="s">
        <v>2637</v>
      </c>
      <c r="E33" s="269">
        <v>8</v>
      </c>
      <c r="F33" s="1061"/>
      <c r="G33" s="270">
        <f t="shared" si="1"/>
        <v>0</v>
      </c>
      <c r="H33" s="277" t="s">
        <v>1077</v>
      </c>
      <c r="I33" s="271"/>
      <c r="J33" s="959" t="str">
        <f t="shared" si="0"/>
        <v>CHYBNÁ CENA</v>
      </c>
    </row>
    <row r="34" spans="1:10" ht="12.75">
      <c r="A34" s="272">
        <v>28</v>
      </c>
      <c r="B34" s="272" t="s">
        <v>1076</v>
      </c>
      <c r="C34" s="277"/>
      <c r="D34" s="268" t="s">
        <v>2637</v>
      </c>
      <c r="E34" s="269">
        <v>4</v>
      </c>
      <c r="F34" s="1061"/>
      <c r="G34" s="270">
        <f t="shared" si="1"/>
        <v>0</v>
      </c>
      <c r="H34" s="277" t="s">
        <v>1078</v>
      </c>
      <c r="I34" s="271"/>
      <c r="J34" s="959" t="str">
        <f t="shared" si="0"/>
        <v>CHYBNÁ CENA</v>
      </c>
    </row>
    <row r="35" spans="1:10" ht="12.75">
      <c r="A35" s="272">
        <v>29</v>
      </c>
      <c r="B35" s="272" t="s">
        <v>1076</v>
      </c>
      <c r="C35" s="277"/>
      <c r="D35" s="268" t="s">
        <v>2637</v>
      </c>
      <c r="E35" s="269">
        <v>144</v>
      </c>
      <c r="F35" s="1061"/>
      <c r="G35" s="270">
        <f t="shared" si="1"/>
        <v>0</v>
      </c>
      <c r="H35" s="277" t="s">
        <v>1079</v>
      </c>
      <c r="I35" s="271"/>
      <c r="J35" s="959" t="str">
        <f t="shared" si="0"/>
        <v>CHYBNÁ CENA</v>
      </c>
    </row>
    <row r="36" spans="1:10" ht="12.75">
      <c r="A36" s="272">
        <v>30</v>
      </c>
      <c r="B36" s="272" t="s">
        <v>1076</v>
      </c>
      <c r="C36" s="277"/>
      <c r="D36" s="268" t="s">
        <v>2637</v>
      </c>
      <c r="E36" s="269">
        <v>608</v>
      </c>
      <c r="F36" s="1061"/>
      <c r="G36" s="270">
        <f t="shared" si="1"/>
        <v>0</v>
      </c>
      <c r="H36" s="277" t="s">
        <v>1080</v>
      </c>
      <c r="I36" s="271"/>
      <c r="J36" s="959" t="str">
        <f t="shared" si="0"/>
        <v>CHYBNÁ CENA</v>
      </c>
    </row>
    <row r="37" spans="1:10" ht="12.75">
      <c r="A37" s="272">
        <v>31</v>
      </c>
      <c r="B37" s="272" t="s">
        <v>1076</v>
      </c>
      <c r="C37" s="277"/>
      <c r="D37" s="268" t="s">
        <v>2637</v>
      </c>
      <c r="E37" s="269">
        <v>448</v>
      </c>
      <c r="F37" s="1061"/>
      <c r="G37" s="270">
        <f t="shared" si="1"/>
        <v>0</v>
      </c>
      <c r="H37" s="277" t="s">
        <v>1081</v>
      </c>
      <c r="I37" s="271"/>
      <c r="J37" s="959" t="str">
        <f t="shared" si="0"/>
        <v>CHYBNÁ CENA</v>
      </c>
    </row>
    <row r="38" spans="1:10" ht="12.75">
      <c r="A38" s="272">
        <v>32</v>
      </c>
      <c r="B38" s="272" t="s">
        <v>1076</v>
      </c>
      <c r="C38" s="277"/>
      <c r="D38" s="268" t="s">
        <v>2637</v>
      </c>
      <c r="E38" s="269">
        <v>10</v>
      </c>
      <c r="F38" s="1061"/>
      <c r="G38" s="270">
        <f t="shared" si="1"/>
        <v>0</v>
      </c>
      <c r="H38" s="277" t="s">
        <v>1082</v>
      </c>
      <c r="I38" s="271"/>
      <c r="J38" s="959" t="str">
        <f t="shared" si="0"/>
        <v>CHYBNÁ CENA</v>
      </c>
    </row>
    <row r="39" spans="1:10" ht="12.75">
      <c r="A39" s="272">
        <v>33</v>
      </c>
      <c r="B39" s="272" t="s">
        <v>1076</v>
      </c>
      <c r="C39" s="277"/>
      <c r="D39" s="268" t="s">
        <v>2637</v>
      </c>
      <c r="E39" s="269">
        <v>138</v>
      </c>
      <c r="F39" s="1061"/>
      <c r="G39" s="270">
        <f t="shared" si="1"/>
        <v>0</v>
      </c>
      <c r="H39" s="277" t="s">
        <v>1083</v>
      </c>
      <c r="I39" s="271"/>
      <c r="J39" s="959" t="str">
        <f t="shared" si="0"/>
        <v>CHYBNÁ CENA</v>
      </c>
    </row>
    <row r="40" spans="1:10" ht="12.75">
      <c r="A40" s="272">
        <v>34</v>
      </c>
      <c r="B40" s="272" t="s">
        <v>1076</v>
      </c>
      <c r="C40" s="277"/>
      <c r="D40" s="268" t="s">
        <v>2637</v>
      </c>
      <c r="E40" s="269">
        <v>308</v>
      </c>
      <c r="F40" s="1061"/>
      <c r="G40" s="270">
        <f t="shared" si="1"/>
        <v>0</v>
      </c>
      <c r="H40" s="277" t="s">
        <v>1084</v>
      </c>
      <c r="I40" s="271"/>
      <c r="J40" s="959" t="str">
        <f t="shared" si="0"/>
        <v>CHYBNÁ CENA</v>
      </c>
    </row>
    <row r="41" spans="1:10" ht="12.75">
      <c r="A41" s="272">
        <v>35</v>
      </c>
      <c r="B41" s="272" t="s">
        <v>1076</v>
      </c>
      <c r="C41" s="277"/>
      <c r="D41" s="268" t="s">
        <v>2637</v>
      </c>
      <c r="E41" s="269">
        <v>16</v>
      </c>
      <c r="F41" s="1061"/>
      <c r="G41" s="270">
        <f t="shared" si="1"/>
        <v>0</v>
      </c>
      <c r="H41" s="277" t="s">
        <v>1085</v>
      </c>
      <c r="I41" s="271"/>
      <c r="J41" s="959" t="str">
        <f t="shared" si="0"/>
        <v>CHYBNÁ CENA</v>
      </c>
    </row>
    <row r="42" spans="1:10" ht="12.75">
      <c r="A42" s="272">
        <v>36</v>
      </c>
      <c r="B42" s="283"/>
      <c r="C42" s="266"/>
      <c r="D42" s="268"/>
      <c r="E42" s="269"/>
      <c r="F42" s="1061"/>
      <c r="G42" s="270"/>
      <c r="H42" s="267"/>
      <c r="I42" s="271"/>
      <c r="J42" s="959" t="str">
        <f t="shared" si="0"/>
        <v/>
      </c>
    </row>
    <row r="43" spans="1:10" ht="12.75">
      <c r="A43" s="272">
        <v>37</v>
      </c>
      <c r="B43" s="275">
        <v>733</v>
      </c>
      <c r="C43" s="276" t="s">
        <v>1086</v>
      </c>
      <c r="D43" s="268"/>
      <c r="E43" s="269"/>
      <c r="F43" s="1060"/>
      <c r="G43" s="270"/>
      <c r="H43" s="277"/>
      <c r="I43" s="271"/>
      <c r="J43" s="959" t="str">
        <f t="shared" si="0"/>
        <v/>
      </c>
    </row>
    <row r="44" spans="1:10" ht="12.75">
      <c r="A44" s="272">
        <v>38</v>
      </c>
      <c r="B44" s="275"/>
      <c r="C44" s="277" t="s">
        <v>1087</v>
      </c>
      <c r="D44" s="268"/>
      <c r="E44" s="269"/>
      <c r="F44" s="1060"/>
      <c r="G44" s="731"/>
      <c r="H44" s="277" t="s">
        <v>1075</v>
      </c>
      <c r="I44" s="271"/>
      <c r="J44" s="959" t="str">
        <f t="shared" si="0"/>
        <v/>
      </c>
    </row>
    <row r="45" spans="1:10" ht="12.75">
      <c r="A45" s="272">
        <v>39</v>
      </c>
      <c r="B45" s="272" t="s">
        <v>1088</v>
      </c>
      <c r="C45" s="277" t="s">
        <v>1089</v>
      </c>
      <c r="D45" s="280" t="s">
        <v>456</v>
      </c>
      <c r="E45" s="281">
        <v>20</v>
      </c>
      <c r="F45" s="1061"/>
      <c r="G45" s="270">
        <f aca="true" t="shared" si="2" ref="G45:G101">E45*F45</f>
        <v>0</v>
      </c>
      <c r="H45" s="277" t="s">
        <v>1090</v>
      </c>
      <c r="I45" s="282"/>
      <c r="J45" s="959" t="str">
        <f t="shared" si="0"/>
        <v>CHYBNÁ CENA</v>
      </c>
    </row>
    <row r="46" spans="1:10" ht="12.75">
      <c r="A46" s="272">
        <v>40</v>
      </c>
      <c r="B46" s="272" t="s">
        <v>1088</v>
      </c>
      <c r="C46" s="277"/>
      <c r="D46" s="280" t="s">
        <v>456</v>
      </c>
      <c r="E46" s="281">
        <v>90</v>
      </c>
      <c r="F46" s="1061"/>
      <c r="G46" s="270">
        <f t="shared" si="2"/>
        <v>0</v>
      </c>
      <c r="H46" s="277" t="s">
        <v>1091</v>
      </c>
      <c r="I46" s="282"/>
      <c r="J46" s="959" t="str">
        <f t="shared" si="0"/>
        <v>CHYBNÁ CENA</v>
      </c>
    </row>
    <row r="47" spans="1:10" ht="12.75">
      <c r="A47" s="272">
        <v>41</v>
      </c>
      <c r="B47" s="272" t="s">
        <v>1088</v>
      </c>
      <c r="C47" s="277"/>
      <c r="D47" s="280" t="s">
        <v>456</v>
      </c>
      <c r="E47" s="281">
        <v>120</v>
      </c>
      <c r="F47" s="1061"/>
      <c r="G47" s="270">
        <f t="shared" si="2"/>
        <v>0</v>
      </c>
      <c r="H47" s="277" t="s">
        <v>1092</v>
      </c>
      <c r="I47" s="282"/>
      <c r="J47" s="959" t="str">
        <f t="shared" si="0"/>
        <v>CHYBNÁ CENA</v>
      </c>
    </row>
    <row r="48" spans="1:10" ht="12.75">
      <c r="A48" s="272">
        <v>42</v>
      </c>
      <c r="B48" s="272" t="s">
        <v>1088</v>
      </c>
      <c r="C48" s="277"/>
      <c r="D48" s="280" t="s">
        <v>456</v>
      </c>
      <c r="E48" s="281">
        <v>1790</v>
      </c>
      <c r="F48" s="1061"/>
      <c r="G48" s="270">
        <f t="shared" si="2"/>
        <v>0</v>
      </c>
      <c r="H48" s="277" t="s">
        <v>1093</v>
      </c>
      <c r="I48" s="282"/>
      <c r="J48" s="959" t="str">
        <f t="shared" si="0"/>
        <v>CHYBNÁ CENA</v>
      </c>
    </row>
    <row r="49" spans="1:10" ht="12.75">
      <c r="A49" s="272">
        <v>43</v>
      </c>
      <c r="B49" s="272" t="s">
        <v>1088</v>
      </c>
      <c r="C49" s="277"/>
      <c r="D49" s="280" t="s">
        <v>456</v>
      </c>
      <c r="E49" s="281">
        <v>1110</v>
      </c>
      <c r="F49" s="1061"/>
      <c r="G49" s="270">
        <f t="shared" si="2"/>
        <v>0</v>
      </c>
      <c r="H49" s="277" t="s">
        <v>1094</v>
      </c>
      <c r="I49" s="282"/>
      <c r="J49" s="959" t="str">
        <f t="shared" si="0"/>
        <v>CHYBNÁ CENA</v>
      </c>
    </row>
    <row r="50" spans="1:10" ht="12.75">
      <c r="A50" s="272">
        <v>44</v>
      </c>
      <c r="B50" s="272" t="s">
        <v>1088</v>
      </c>
      <c r="C50" s="277"/>
      <c r="D50" s="280" t="s">
        <v>456</v>
      </c>
      <c r="E50" s="281">
        <v>50</v>
      </c>
      <c r="F50" s="1061"/>
      <c r="G50" s="270">
        <f t="shared" si="2"/>
        <v>0</v>
      </c>
      <c r="H50" s="277" t="s">
        <v>1095</v>
      </c>
      <c r="I50" s="282"/>
      <c r="J50" s="959" t="str">
        <f t="shared" si="0"/>
        <v>CHYBNÁ CENA</v>
      </c>
    </row>
    <row r="51" spans="1:10" ht="12.75">
      <c r="A51" s="272">
        <v>45</v>
      </c>
      <c r="B51" s="272" t="s">
        <v>1088</v>
      </c>
      <c r="C51" s="277"/>
      <c r="D51" s="280" t="s">
        <v>456</v>
      </c>
      <c r="E51" s="281">
        <v>120</v>
      </c>
      <c r="F51" s="1061"/>
      <c r="G51" s="270">
        <f t="shared" si="2"/>
        <v>0</v>
      </c>
      <c r="H51" s="277" t="s">
        <v>1096</v>
      </c>
      <c r="I51" s="282"/>
      <c r="J51" s="959" t="str">
        <f t="shared" si="0"/>
        <v>CHYBNÁ CENA</v>
      </c>
    </row>
    <row r="52" spans="1:10" ht="12.75">
      <c r="A52" s="272">
        <v>46</v>
      </c>
      <c r="B52" s="272" t="s">
        <v>1088</v>
      </c>
      <c r="C52" s="277"/>
      <c r="D52" s="280" t="s">
        <v>456</v>
      </c>
      <c r="E52" s="281">
        <v>230</v>
      </c>
      <c r="F52" s="1061"/>
      <c r="G52" s="270">
        <f t="shared" si="2"/>
        <v>0</v>
      </c>
      <c r="H52" s="277" t="s">
        <v>1097</v>
      </c>
      <c r="I52" s="282"/>
      <c r="J52" s="959" t="str">
        <f t="shared" si="0"/>
        <v>CHYBNÁ CENA</v>
      </c>
    </row>
    <row r="53" spans="1:10" ht="12.75">
      <c r="A53" s="272">
        <v>47</v>
      </c>
      <c r="B53" s="272" t="s">
        <v>1088</v>
      </c>
      <c r="C53" s="277" t="s">
        <v>1098</v>
      </c>
      <c r="D53" s="280" t="s">
        <v>456</v>
      </c>
      <c r="E53" s="281">
        <v>50</v>
      </c>
      <c r="F53" s="1061"/>
      <c r="G53" s="270">
        <f t="shared" si="2"/>
        <v>0</v>
      </c>
      <c r="H53" s="277" t="s">
        <v>1092</v>
      </c>
      <c r="I53" s="282"/>
      <c r="J53" s="959" t="str">
        <f t="shared" si="0"/>
        <v>CHYBNÁ CENA</v>
      </c>
    </row>
    <row r="54" spans="1:10" ht="12.75">
      <c r="A54" s="272">
        <v>48</v>
      </c>
      <c r="B54" s="272" t="s">
        <v>1088</v>
      </c>
      <c r="C54" s="277"/>
      <c r="D54" s="280" t="s">
        <v>456</v>
      </c>
      <c r="E54" s="281">
        <v>760</v>
      </c>
      <c r="F54" s="1061"/>
      <c r="G54" s="270">
        <f t="shared" si="2"/>
        <v>0</v>
      </c>
      <c r="H54" s="277" t="s">
        <v>1099</v>
      </c>
      <c r="I54" s="282"/>
      <c r="J54" s="959" t="str">
        <f t="shared" si="0"/>
        <v>CHYBNÁ CENA</v>
      </c>
    </row>
    <row r="55" spans="1:10" ht="12.75">
      <c r="A55" s="272">
        <v>49</v>
      </c>
      <c r="B55" s="272" t="s">
        <v>1088</v>
      </c>
      <c r="C55" s="277"/>
      <c r="D55" s="280" t="s">
        <v>456</v>
      </c>
      <c r="E55" s="281">
        <v>440</v>
      </c>
      <c r="F55" s="1061"/>
      <c r="G55" s="270">
        <f t="shared" si="2"/>
        <v>0</v>
      </c>
      <c r="H55" s="277" t="s">
        <v>1094</v>
      </c>
      <c r="I55" s="282"/>
      <c r="J55" s="959" t="str">
        <f t="shared" si="0"/>
        <v>CHYBNÁ CENA</v>
      </c>
    </row>
    <row r="56" spans="1:10" ht="12.75">
      <c r="A56" s="272">
        <v>50</v>
      </c>
      <c r="B56" s="272" t="s">
        <v>1088</v>
      </c>
      <c r="C56" s="277"/>
      <c r="D56" s="280" t="s">
        <v>456</v>
      </c>
      <c r="E56" s="281">
        <v>170</v>
      </c>
      <c r="F56" s="1061"/>
      <c r="G56" s="270">
        <f t="shared" si="2"/>
        <v>0</v>
      </c>
      <c r="H56" s="277" t="s">
        <v>1100</v>
      </c>
      <c r="I56" s="282"/>
      <c r="J56" s="959" t="str">
        <f t="shared" si="0"/>
        <v>CHYBNÁ CENA</v>
      </c>
    </row>
    <row r="57" spans="1:10" ht="12.75">
      <c r="A57" s="272">
        <v>51</v>
      </c>
      <c r="B57" s="272" t="s">
        <v>1088</v>
      </c>
      <c r="C57" s="277" t="s">
        <v>1101</v>
      </c>
      <c r="D57" s="280" t="s">
        <v>456</v>
      </c>
      <c r="E57" s="281">
        <v>60</v>
      </c>
      <c r="F57" s="1061"/>
      <c r="G57" s="270">
        <f t="shared" si="2"/>
        <v>0</v>
      </c>
      <c r="H57" s="277" t="s">
        <v>1092</v>
      </c>
      <c r="I57" s="282"/>
      <c r="J57" s="959" t="str">
        <f t="shared" si="0"/>
        <v>CHYBNÁ CENA</v>
      </c>
    </row>
    <row r="58" spans="1:10" ht="12.75">
      <c r="A58" s="272">
        <v>52</v>
      </c>
      <c r="B58" s="272" t="s">
        <v>1088</v>
      </c>
      <c r="C58" s="277"/>
      <c r="D58" s="280" t="s">
        <v>456</v>
      </c>
      <c r="E58" s="281">
        <v>190</v>
      </c>
      <c r="F58" s="1061"/>
      <c r="G58" s="270">
        <f t="shared" si="2"/>
        <v>0</v>
      </c>
      <c r="H58" s="277" t="s">
        <v>1099</v>
      </c>
      <c r="I58" s="282"/>
      <c r="J58" s="959" t="str">
        <f t="shared" si="0"/>
        <v>CHYBNÁ CENA</v>
      </c>
    </row>
    <row r="59" spans="1:10" ht="12.75">
      <c r="A59" s="272">
        <v>53</v>
      </c>
      <c r="B59" s="272" t="s">
        <v>1088</v>
      </c>
      <c r="C59" s="277"/>
      <c r="D59" s="280" t="s">
        <v>456</v>
      </c>
      <c r="E59" s="281">
        <v>80</v>
      </c>
      <c r="F59" s="1061"/>
      <c r="G59" s="270">
        <f t="shared" si="2"/>
        <v>0</v>
      </c>
      <c r="H59" s="277" t="s">
        <v>1094</v>
      </c>
      <c r="I59" s="282"/>
      <c r="J59" s="959" t="str">
        <f t="shared" si="0"/>
        <v>CHYBNÁ CENA</v>
      </c>
    </row>
    <row r="60" spans="1:10" ht="12.75">
      <c r="A60" s="272">
        <v>54</v>
      </c>
      <c r="B60" s="272" t="s">
        <v>1088</v>
      </c>
      <c r="C60" s="277"/>
      <c r="D60" s="280" t="s">
        <v>456</v>
      </c>
      <c r="E60" s="281">
        <v>220</v>
      </c>
      <c r="F60" s="1061"/>
      <c r="G60" s="270">
        <f t="shared" si="2"/>
        <v>0</v>
      </c>
      <c r="H60" s="277" t="s">
        <v>1097</v>
      </c>
      <c r="I60" s="282"/>
      <c r="J60" s="959" t="str">
        <f t="shared" si="0"/>
        <v>CHYBNÁ CENA</v>
      </c>
    </row>
    <row r="61" spans="1:10" ht="12.75">
      <c r="A61" s="272">
        <v>55</v>
      </c>
      <c r="B61" s="272" t="s">
        <v>1088</v>
      </c>
      <c r="C61" s="277" t="s">
        <v>1102</v>
      </c>
      <c r="D61" s="280" t="s">
        <v>456</v>
      </c>
      <c r="E61" s="281">
        <v>100</v>
      </c>
      <c r="F61" s="1061"/>
      <c r="G61" s="270">
        <f t="shared" si="2"/>
        <v>0</v>
      </c>
      <c r="H61" s="277" t="s">
        <v>1092</v>
      </c>
      <c r="I61" s="282"/>
      <c r="J61" s="959" t="str">
        <f t="shared" si="0"/>
        <v>CHYBNÁ CENA</v>
      </c>
    </row>
    <row r="62" spans="1:10" ht="12.75">
      <c r="A62" s="272">
        <v>56</v>
      </c>
      <c r="B62" s="272" t="s">
        <v>1088</v>
      </c>
      <c r="C62" s="277"/>
      <c r="D62" s="280" t="s">
        <v>456</v>
      </c>
      <c r="E62" s="281">
        <v>160</v>
      </c>
      <c r="F62" s="1061"/>
      <c r="G62" s="270">
        <f t="shared" si="2"/>
        <v>0</v>
      </c>
      <c r="H62" s="277" t="s">
        <v>1099</v>
      </c>
      <c r="I62" s="282"/>
      <c r="J62" s="959" t="str">
        <f t="shared" si="0"/>
        <v>CHYBNÁ CENA</v>
      </c>
    </row>
    <row r="63" spans="1:10" ht="12.75">
      <c r="A63" s="272">
        <v>57</v>
      </c>
      <c r="B63" s="272" t="s">
        <v>1088</v>
      </c>
      <c r="C63" s="277"/>
      <c r="D63" s="280" t="s">
        <v>456</v>
      </c>
      <c r="E63" s="281">
        <v>170</v>
      </c>
      <c r="F63" s="1061"/>
      <c r="G63" s="270">
        <f t="shared" si="2"/>
        <v>0</v>
      </c>
      <c r="H63" s="277" t="s">
        <v>1094</v>
      </c>
      <c r="I63" s="282"/>
      <c r="J63" s="959" t="str">
        <f t="shared" si="0"/>
        <v>CHYBNÁ CENA</v>
      </c>
    </row>
    <row r="64" spans="1:10" ht="12.75">
      <c r="A64" s="272">
        <v>58</v>
      </c>
      <c r="B64" s="272" t="s">
        <v>1088</v>
      </c>
      <c r="C64" s="277"/>
      <c r="D64" s="280" t="s">
        <v>456</v>
      </c>
      <c r="E64" s="281">
        <v>230</v>
      </c>
      <c r="F64" s="1061"/>
      <c r="G64" s="270">
        <f t="shared" si="2"/>
        <v>0</v>
      </c>
      <c r="H64" s="277" t="s">
        <v>1097</v>
      </c>
      <c r="I64" s="282"/>
      <c r="J64" s="959" t="str">
        <f t="shared" si="0"/>
        <v>CHYBNÁ CENA</v>
      </c>
    </row>
    <row r="65" spans="1:10" ht="12.75">
      <c r="A65" s="272">
        <v>59</v>
      </c>
      <c r="B65" s="272" t="s">
        <v>1088</v>
      </c>
      <c r="C65" s="277" t="s">
        <v>1103</v>
      </c>
      <c r="D65" s="280" t="s">
        <v>456</v>
      </c>
      <c r="E65" s="281">
        <v>130</v>
      </c>
      <c r="F65" s="1061"/>
      <c r="G65" s="270">
        <f t="shared" si="2"/>
        <v>0</v>
      </c>
      <c r="H65" s="277" t="s">
        <v>1099</v>
      </c>
      <c r="I65" s="282"/>
      <c r="J65" s="959" t="str">
        <f t="shared" si="0"/>
        <v>CHYBNÁ CENA</v>
      </c>
    </row>
    <row r="66" spans="1:10" ht="12.75">
      <c r="A66" s="272">
        <v>60</v>
      </c>
      <c r="B66" s="272" t="s">
        <v>1088</v>
      </c>
      <c r="C66" s="277"/>
      <c r="D66" s="280" t="s">
        <v>456</v>
      </c>
      <c r="E66" s="281">
        <v>80</v>
      </c>
      <c r="F66" s="1061"/>
      <c r="G66" s="270">
        <f t="shared" si="2"/>
        <v>0</v>
      </c>
      <c r="H66" s="277" t="s">
        <v>1094</v>
      </c>
      <c r="I66" s="282"/>
      <c r="J66" s="959" t="str">
        <f t="shared" si="0"/>
        <v>CHYBNÁ CENA</v>
      </c>
    </row>
    <row r="67" spans="1:10" ht="12.75">
      <c r="A67" s="272">
        <v>61</v>
      </c>
      <c r="B67" s="272" t="s">
        <v>1088</v>
      </c>
      <c r="C67" s="277"/>
      <c r="D67" s="280" t="s">
        <v>456</v>
      </c>
      <c r="E67" s="281">
        <v>160</v>
      </c>
      <c r="F67" s="1061"/>
      <c r="G67" s="270">
        <f t="shared" si="2"/>
        <v>0</v>
      </c>
      <c r="H67" s="277" t="s">
        <v>1097</v>
      </c>
      <c r="I67" s="282"/>
      <c r="J67" s="959" t="str">
        <f t="shared" si="0"/>
        <v>CHYBNÁ CENA</v>
      </c>
    </row>
    <row r="68" spans="1:10" ht="12.75">
      <c r="A68" s="272">
        <v>62</v>
      </c>
      <c r="B68" s="272" t="s">
        <v>1088</v>
      </c>
      <c r="C68" s="277" t="s">
        <v>1104</v>
      </c>
      <c r="D68" s="280" t="s">
        <v>456</v>
      </c>
      <c r="E68" s="281">
        <v>80</v>
      </c>
      <c r="F68" s="1061"/>
      <c r="G68" s="270">
        <f t="shared" si="2"/>
        <v>0</v>
      </c>
      <c r="H68" s="277" t="s">
        <v>1092</v>
      </c>
      <c r="I68" s="282"/>
      <c r="J68" s="959" t="str">
        <f t="shared" si="0"/>
        <v>CHYBNÁ CENA</v>
      </c>
    </row>
    <row r="69" spans="1:10" ht="12.75">
      <c r="A69" s="272">
        <v>63</v>
      </c>
      <c r="B69" s="272" t="s">
        <v>1088</v>
      </c>
      <c r="C69" s="277"/>
      <c r="D69" s="280" t="s">
        <v>456</v>
      </c>
      <c r="E69" s="281">
        <v>40</v>
      </c>
      <c r="F69" s="1061"/>
      <c r="G69" s="270">
        <f t="shared" si="2"/>
        <v>0</v>
      </c>
      <c r="H69" s="277" t="s">
        <v>1099</v>
      </c>
      <c r="I69" s="282"/>
      <c r="J69" s="959" t="str">
        <f t="shared" si="0"/>
        <v>CHYBNÁ CENA</v>
      </c>
    </row>
    <row r="70" spans="1:10" ht="12.75">
      <c r="A70" s="272">
        <v>64</v>
      </c>
      <c r="B70" s="272" t="s">
        <v>1088</v>
      </c>
      <c r="C70" s="277"/>
      <c r="D70" s="280" t="s">
        <v>456</v>
      </c>
      <c r="E70" s="281">
        <v>30</v>
      </c>
      <c r="F70" s="1061"/>
      <c r="G70" s="270">
        <f t="shared" si="2"/>
        <v>0</v>
      </c>
      <c r="H70" s="277" t="s">
        <v>1094</v>
      </c>
      <c r="I70" s="282"/>
      <c r="J70" s="959" t="str">
        <f aca="true" t="shared" si="3" ref="J70:J133">IF((ISBLANK(D70)),"",IF(G70&lt;=0,"CHYBNÁ CENA",""))</f>
        <v>CHYBNÁ CENA</v>
      </c>
    </row>
    <row r="71" spans="1:10" ht="12.75">
      <c r="A71" s="272">
        <v>65</v>
      </c>
      <c r="B71" s="272" t="s">
        <v>1088</v>
      </c>
      <c r="C71" s="277"/>
      <c r="D71" s="280" t="s">
        <v>456</v>
      </c>
      <c r="E71" s="281">
        <v>210</v>
      </c>
      <c r="F71" s="1061"/>
      <c r="G71" s="270">
        <f t="shared" si="2"/>
        <v>0</v>
      </c>
      <c r="H71" s="277" t="s">
        <v>1097</v>
      </c>
      <c r="I71" s="282"/>
      <c r="J71" s="959" t="str">
        <f t="shared" si="3"/>
        <v>CHYBNÁ CENA</v>
      </c>
    </row>
    <row r="72" spans="1:10" ht="12.75">
      <c r="A72" s="272">
        <v>66</v>
      </c>
      <c r="B72" s="272" t="s">
        <v>1105</v>
      </c>
      <c r="C72" s="277" t="s">
        <v>1106</v>
      </c>
      <c r="D72" s="280" t="s">
        <v>456</v>
      </c>
      <c r="E72" s="281">
        <v>200</v>
      </c>
      <c r="F72" s="1061"/>
      <c r="G72" s="270">
        <f t="shared" si="2"/>
        <v>0</v>
      </c>
      <c r="H72" s="277" t="s">
        <v>1092</v>
      </c>
      <c r="I72" s="282"/>
      <c r="J72" s="959" t="str">
        <f t="shared" si="3"/>
        <v>CHYBNÁ CENA</v>
      </c>
    </row>
    <row r="73" spans="1:10" ht="12.75">
      <c r="A73" s="272">
        <v>67</v>
      </c>
      <c r="B73" s="272" t="s">
        <v>1105</v>
      </c>
      <c r="C73" s="277"/>
      <c r="D73" s="280" t="s">
        <v>456</v>
      </c>
      <c r="E73" s="281">
        <v>170</v>
      </c>
      <c r="F73" s="1061"/>
      <c r="G73" s="270">
        <f t="shared" si="2"/>
        <v>0</v>
      </c>
      <c r="H73" s="277" t="s">
        <v>1099</v>
      </c>
      <c r="I73" s="282"/>
      <c r="J73" s="959" t="str">
        <f t="shared" si="3"/>
        <v>CHYBNÁ CENA</v>
      </c>
    </row>
    <row r="74" spans="1:10" ht="12.75">
      <c r="A74" s="272">
        <v>68</v>
      </c>
      <c r="B74" s="272" t="s">
        <v>1105</v>
      </c>
      <c r="C74" s="277"/>
      <c r="D74" s="280" t="s">
        <v>456</v>
      </c>
      <c r="E74" s="281">
        <v>250</v>
      </c>
      <c r="F74" s="1061"/>
      <c r="G74" s="270">
        <f t="shared" si="2"/>
        <v>0</v>
      </c>
      <c r="H74" s="277" t="s">
        <v>1094</v>
      </c>
      <c r="I74" s="282"/>
      <c r="J74" s="959" t="str">
        <f t="shared" si="3"/>
        <v>CHYBNÁ CENA</v>
      </c>
    </row>
    <row r="75" spans="1:10" ht="12.75">
      <c r="A75" s="272">
        <v>69</v>
      </c>
      <c r="B75" s="272" t="s">
        <v>1105</v>
      </c>
      <c r="C75" s="277"/>
      <c r="D75" s="280" t="s">
        <v>456</v>
      </c>
      <c r="E75" s="281">
        <v>100</v>
      </c>
      <c r="F75" s="1061"/>
      <c r="G75" s="270">
        <f t="shared" si="2"/>
        <v>0</v>
      </c>
      <c r="H75" s="277" t="s">
        <v>1096</v>
      </c>
      <c r="I75" s="282"/>
      <c r="J75" s="959" t="str">
        <f t="shared" si="3"/>
        <v>CHYBNÁ CENA</v>
      </c>
    </row>
    <row r="76" spans="1:10" ht="12.75">
      <c r="A76" s="272">
        <v>70</v>
      </c>
      <c r="B76" s="272" t="s">
        <v>1105</v>
      </c>
      <c r="C76" s="277"/>
      <c r="D76" s="280" t="s">
        <v>456</v>
      </c>
      <c r="E76" s="281">
        <v>320</v>
      </c>
      <c r="F76" s="1061"/>
      <c r="G76" s="270">
        <f t="shared" si="2"/>
        <v>0</v>
      </c>
      <c r="H76" s="277" t="s">
        <v>1097</v>
      </c>
      <c r="I76" s="282"/>
      <c r="J76" s="959" t="str">
        <f t="shared" si="3"/>
        <v>CHYBNÁ CENA</v>
      </c>
    </row>
    <row r="77" spans="1:10" ht="12.75">
      <c r="A77" s="272">
        <v>71</v>
      </c>
      <c r="B77" s="272" t="s">
        <v>1105</v>
      </c>
      <c r="C77" s="277" t="s">
        <v>1107</v>
      </c>
      <c r="D77" s="280" t="s">
        <v>456</v>
      </c>
      <c r="E77" s="281">
        <v>70</v>
      </c>
      <c r="F77" s="1061"/>
      <c r="G77" s="270">
        <f t="shared" si="2"/>
        <v>0</v>
      </c>
      <c r="H77" s="277" t="s">
        <v>1096</v>
      </c>
      <c r="I77" s="282"/>
      <c r="J77" s="959" t="str">
        <f t="shared" si="3"/>
        <v>CHYBNÁ CENA</v>
      </c>
    </row>
    <row r="78" spans="1:10" ht="12.75">
      <c r="A78" s="272">
        <v>72</v>
      </c>
      <c r="B78" s="272" t="s">
        <v>1105</v>
      </c>
      <c r="C78" s="277"/>
      <c r="D78" s="280" t="s">
        <v>456</v>
      </c>
      <c r="E78" s="281">
        <v>40</v>
      </c>
      <c r="F78" s="1061"/>
      <c r="G78" s="270">
        <f t="shared" si="2"/>
        <v>0</v>
      </c>
      <c r="H78" s="277" t="s">
        <v>1097</v>
      </c>
      <c r="I78" s="282"/>
      <c r="J78" s="959" t="str">
        <f t="shared" si="3"/>
        <v>CHYBNÁ CENA</v>
      </c>
    </row>
    <row r="79" spans="1:10" ht="12.75">
      <c r="A79" s="272">
        <v>73</v>
      </c>
      <c r="B79" s="272" t="s">
        <v>1105</v>
      </c>
      <c r="C79" s="277" t="s">
        <v>1108</v>
      </c>
      <c r="D79" s="280" t="s">
        <v>456</v>
      </c>
      <c r="E79" s="281">
        <v>30</v>
      </c>
      <c r="F79" s="1061"/>
      <c r="G79" s="270">
        <f t="shared" si="2"/>
        <v>0</v>
      </c>
      <c r="H79" s="277" t="s">
        <v>1090</v>
      </c>
      <c r="I79" s="282"/>
      <c r="J79" s="959" t="str">
        <f t="shared" si="3"/>
        <v>CHYBNÁ CENA</v>
      </c>
    </row>
    <row r="80" spans="1:10" ht="12.75">
      <c r="A80" s="272">
        <v>74</v>
      </c>
      <c r="B80" s="272" t="s">
        <v>1105</v>
      </c>
      <c r="C80" s="277"/>
      <c r="D80" s="280" t="s">
        <v>456</v>
      </c>
      <c r="E80" s="281">
        <v>30</v>
      </c>
      <c r="F80" s="1061"/>
      <c r="G80" s="270">
        <f t="shared" si="2"/>
        <v>0</v>
      </c>
      <c r="H80" s="277" t="s">
        <v>1097</v>
      </c>
      <c r="I80" s="282"/>
      <c r="J80" s="959" t="str">
        <f t="shared" si="3"/>
        <v>CHYBNÁ CENA</v>
      </c>
    </row>
    <row r="81" spans="1:10" ht="12.75">
      <c r="A81" s="272">
        <v>75</v>
      </c>
      <c r="B81" s="272" t="s">
        <v>1105</v>
      </c>
      <c r="C81" s="277" t="s">
        <v>1109</v>
      </c>
      <c r="D81" s="280" t="s">
        <v>456</v>
      </c>
      <c r="E81" s="281">
        <v>190</v>
      </c>
      <c r="F81" s="1061"/>
      <c r="G81" s="270">
        <f t="shared" si="2"/>
        <v>0</v>
      </c>
      <c r="H81" s="277" t="s">
        <v>1096</v>
      </c>
      <c r="I81" s="282"/>
      <c r="J81" s="959" t="str">
        <f t="shared" si="3"/>
        <v>CHYBNÁ CENA</v>
      </c>
    </row>
    <row r="82" spans="1:10" ht="12.75">
      <c r="A82" s="272">
        <v>76</v>
      </c>
      <c r="B82" s="272" t="s">
        <v>1105</v>
      </c>
      <c r="C82" s="277"/>
      <c r="D82" s="280" t="s">
        <v>456</v>
      </c>
      <c r="E82" s="281">
        <v>90</v>
      </c>
      <c r="F82" s="1061"/>
      <c r="G82" s="270">
        <f t="shared" si="2"/>
        <v>0</v>
      </c>
      <c r="H82" s="277" t="s">
        <v>1097</v>
      </c>
      <c r="I82" s="282"/>
      <c r="J82" s="959" t="str">
        <f t="shared" si="3"/>
        <v>CHYBNÁ CENA</v>
      </c>
    </row>
    <row r="83" spans="1:10" ht="12.75">
      <c r="A83" s="272">
        <v>77</v>
      </c>
      <c r="B83" s="272" t="s">
        <v>1105</v>
      </c>
      <c r="C83" s="277" t="s">
        <v>1110</v>
      </c>
      <c r="D83" s="280" t="s">
        <v>456</v>
      </c>
      <c r="E83" s="281">
        <v>80</v>
      </c>
      <c r="F83" s="1061"/>
      <c r="G83" s="270">
        <f t="shared" si="2"/>
        <v>0</v>
      </c>
      <c r="H83" s="277" t="s">
        <v>1097</v>
      </c>
      <c r="I83" s="282"/>
      <c r="J83" s="959" t="str">
        <f t="shared" si="3"/>
        <v>CHYBNÁ CENA</v>
      </c>
    </row>
    <row r="84" spans="1:10" ht="12.75">
      <c r="A84" s="272">
        <v>78</v>
      </c>
      <c r="B84" s="272" t="s">
        <v>1105</v>
      </c>
      <c r="C84" s="277" t="s">
        <v>1111</v>
      </c>
      <c r="D84" s="280" t="s">
        <v>456</v>
      </c>
      <c r="E84" s="281">
        <v>110</v>
      </c>
      <c r="F84" s="1061"/>
      <c r="G84" s="270">
        <f t="shared" si="2"/>
        <v>0</v>
      </c>
      <c r="H84" s="277" t="s">
        <v>1095</v>
      </c>
      <c r="I84" s="282"/>
      <c r="J84" s="959" t="str">
        <f t="shared" si="3"/>
        <v>CHYBNÁ CENA</v>
      </c>
    </row>
    <row r="85" spans="1:10" ht="25.5">
      <c r="A85" s="272">
        <v>79</v>
      </c>
      <c r="B85" s="272" t="s">
        <v>1105</v>
      </c>
      <c r="C85" s="278" t="s">
        <v>1112</v>
      </c>
      <c r="D85" s="280" t="s">
        <v>456</v>
      </c>
      <c r="E85" s="281">
        <v>15</v>
      </c>
      <c r="F85" s="1061"/>
      <c r="G85" s="270">
        <f t="shared" si="2"/>
        <v>0</v>
      </c>
      <c r="H85" s="277" t="s">
        <v>1113</v>
      </c>
      <c r="I85" s="282"/>
      <c r="J85" s="959" t="str">
        <f t="shared" si="3"/>
        <v>CHYBNÁ CENA</v>
      </c>
    </row>
    <row r="86" spans="1:10" ht="12.75">
      <c r="A86" s="272">
        <v>80</v>
      </c>
      <c r="B86" s="272"/>
      <c r="C86" s="278" t="s">
        <v>1114</v>
      </c>
      <c r="D86" s="280"/>
      <c r="E86" s="281"/>
      <c r="F86" s="1061"/>
      <c r="G86" s="732"/>
      <c r="H86" s="277" t="s">
        <v>1075</v>
      </c>
      <c r="I86" s="282"/>
      <c r="J86" s="959" t="str">
        <f t="shared" si="3"/>
        <v/>
      </c>
    </row>
    <row r="87" spans="1:10" ht="12.75">
      <c r="A87" s="272">
        <v>81</v>
      </c>
      <c r="B87" s="272" t="s">
        <v>1115</v>
      </c>
      <c r="C87" s="278"/>
      <c r="D87" s="268" t="s">
        <v>2637</v>
      </c>
      <c r="E87" s="269">
        <v>4</v>
      </c>
      <c r="F87" s="1060"/>
      <c r="G87" s="270">
        <f t="shared" si="2"/>
        <v>0</v>
      </c>
      <c r="H87" s="277" t="s">
        <v>1077</v>
      </c>
      <c r="I87" s="271"/>
      <c r="J87" s="959" t="str">
        <f t="shared" si="3"/>
        <v>CHYBNÁ CENA</v>
      </c>
    </row>
    <row r="88" spans="1:10" ht="12.75">
      <c r="A88" s="272">
        <v>82</v>
      </c>
      <c r="B88" s="272" t="s">
        <v>1116</v>
      </c>
      <c r="C88" s="278"/>
      <c r="D88" s="268" t="s">
        <v>2637</v>
      </c>
      <c r="E88" s="269">
        <v>2</v>
      </c>
      <c r="F88" s="1060"/>
      <c r="G88" s="270">
        <f t="shared" si="2"/>
        <v>0</v>
      </c>
      <c r="H88" s="277" t="s">
        <v>1078</v>
      </c>
      <c r="I88" s="271"/>
      <c r="J88" s="959" t="str">
        <f t="shared" si="3"/>
        <v>CHYBNÁ CENA</v>
      </c>
    </row>
    <row r="89" spans="1:10" ht="12.75">
      <c r="A89" s="272">
        <v>83</v>
      </c>
      <c r="B89" s="272" t="s">
        <v>1117</v>
      </c>
      <c r="C89" s="278"/>
      <c r="D89" s="268" t="s">
        <v>2637</v>
      </c>
      <c r="E89" s="269">
        <v>44</v>
      </c>
      <c r="F89" s="1060"/>
      <c r="G89" s="270">
        <f t="shared" si="2"/>
        <v>0</v>
      </c>
      <c r="H89" s="277" t="s">
        <v>1079</v>
      </c>
      <c r="I89" s="271"/>
      <c r="J89" s="959" t="str">
        <f t="shared" si="3"/>
        <v>CHYBNÁ CENA</v>
      </c>
    </row>
    <row r="90" spans="1:10" ht="12.75">
      <c r="A90" s="272">
        <v>84</v>
      </c>
      <c r="B90" s="272" t="s">
        <v>1118</v>
      </c>
      <c r="C90" s="278"/>
      <c r="D90" s="268" t="s">
        <v>2637</v>
      </c>
      <c r="E90" s="269">
        <v>70</v>
      </c>
      <c r="F90" s="1060"/>
      <c r="G90" s="270">
        <f t="shared" si="2"/>
        <v>0</v>
      </c>
      <c r="H90" s="277" t="s">
        <v>1080</v>
      </c>
      <c r="I90" s="271"/>
      <c r="J90" s="959" t="str">
        <f t="shared" si="3"/>
        <v>CHYBNÁ CENA</v>
      </c>
    </row>
    <row r="91" spans="1:10" ht="12.75">
      <c r="A91" s="272">
        <v>85</v>
      </c>
      <c r="B91" s="272" t="s">
        <v>1119</v>
      </c>
      <c r="C91" s="278"/>
      <c r="D91" s="268" t="s">
        <v>2637</v>
      </c>
      <c r="E91" s="269">
        <v>54</v>
      </c>
      <c r="F91" s="1060"/>
      <c r="G91" s="270">
        <f t="shared" si="2"/>
        <v>0</v>
      </c>
      <c r="H91" s="277" t="s">
        <v>1081</v>
      </c>
      <c r="I91" s="271"/>
      <c r="J91" s="959" t="str">
        <f t="shared" si="3"/>
        <v>CHYBNÁ CENA</v>
      </c>
    </row>
    <row r="92" spans="1:10" ht="12.75">
      <c r="A92" s="272">
        <v>86</v>
      </c>
      <c r="B92" s="272" t="s">
        <v>1120</v>
      </c>
      <c r="C92" s="278"/>
      <c r="D92" s="268" t="s">
        <v>2637</v>
      </c>
      <c r="E92" s="269">
        <v>16</v>
      </c>
      <c r="F92" s="1060"/>
      <c r="G92" s="270">
        <f t="shared" si="2"/>
        <v>0</v>
      </c>
      <c r="H92" s="277" t="s">
        <v>1082</v>
      </c>
      <c r="I92" s="271"/>
      <c r="J92" s="959" t="str">
        <f t="shared" si="3"/>
        <v>CHYBNÁ CENA</v>
      </c>
    </row>
    <row r="93" spans="1:10" ht="12.75">
      <c r="A93" s="272">
        <v>87</v>
      </c>
      <c r="B93" s="272" t="s">
        <v>1121</v>
      </c>
      <c r="C93" s="278"/>
      <c r="D93" s="268" t="s">
        <v>2637</v>
      </c>
      <c r="E93" s="269">
        <v>48</v>
      </c>
      <c r="F93" s="1060"/>
      <c r="G93" s="270">
        <f t="shared" si="2"/>
        <v>0</v>
      </c>
      <c r="H93" s="277" t="s">
        <v>1083</v>
      </c>
      <c r="I93" s="271"/>
      <c r="J93" s="959" t="str">
        <f t="shared" si="3"/>
        <v>CHYBNÁ CENA</v>
      </c>
    </row>
    <row r="94" spans="1:10" ht="12.75">
      <c r="A94" s="272">
        <v>88</v>
      </c>
      <c r="B94" s="272" t="s">
        <v>1122</v>
      </c>
      <c r="C94" s="278"/>
      <c r="D94" s="268" t="s">
        <v>2637</v>
      </c>
      <c r="E94" s="269">
        <v>130</v>
      </c>
      <c r="F94" s="1060"/>
      <c r="G94" s="270">
        <f t="shared" si="2"/>
        <v>0</v>
      </c>
      <c r="H94" s="277" t="s">
        <v>1084</v>
      </c>
      <c r="I94" s="271"/>
      <c r="J94" s="959" t="str">
        <f t="shared" si="3"/>
        <v>CHYBNÁ CENA</v>
      </c>
    </row>
    <row r="95" spans="1:10" ht="12.75">
      <c r="A95" s="272">
        <v>89</v>
      </c>
      <c r="B95" s="272" t="s">
        <v>1123</v>
      </c>
      <c r="C95" s="278"/>
      <c r="D95" s="268" t="s">
        <v>2637</v>
      </c>
      <c r="E95" s="269">
        <v>2</v>
      </c>
      <c r="F95" s="1060"/>
      <c r="G95" s="270">
        <f t="shared" si="2"/>
        <v>0</v>
      </c>
      <c r="H95" s="277" t="s">
        <v>1085</v>
      </c>
      <c r="I95" s="271"/>
      <c r="J95" s="959" t="str">
        <f t="shared" si="3"/>
        <v>CHYBNÁ CENA</v>
      </c>
    </row>
    <row r="96" spans="1:10" ht="12.75">
      <c r="A96" s="272">
        <v>90</v>
      </c>
      <c r="B96" s="272" t="s">
        <v>1124</v>
      </c>
      <c r="C96" s="277" t="s">
        <v>1125</v>
      </c>
      <c r="D96" s="268" t="s">
        <v>456</v>
      </c>
      <c r="E96" s="269">
        <v>6520</v>
      </c>
      <c r="F96" s="1060"/>
      <c r="G96" s="270">
        <f t="shared" si="2"/>
        <v>0</v>
      </c>
      <c r="H96" s="277" t="s">
        <v>1126</v>
      </c>
      <c r="I96" s="271"/>
      <c r="J96" s="959" t="str">
        <f t="shared" si="3"/>
        <v>CHYBNÁ CENA</v>
      </c>
    </row>
    <row r="97" spans="1:10" ht="12.75">
      <c r="A97" s="272">
        <v>91</v>
      </c>
      <c r="B97" s="272" t="s">
        <v>1124</v>
      </c>
      <c r="C97" s="277" t="s">
        <v>1127</v>
      </c>
      <c r="D97" s="268" t="s">
        <v>456</v>
      </c>
      <c r="E97" s="269">
        <v>360</v>
      </c>
      <c r="F97" s="1060"/>
      <c r="G97" s="270">
        <f t="shared" si="2"/>
        <v>0</v>
      </c>
      <c r="H97" s="277" t="s">
        <v>1126</v>
      </c>
      <c r="I97" s="271"/>
      <c r="J97" s="959" t="str">
        <f t="shared" si="3"/>
        <v>CHYBNÁ CENA</v>
      </c>
    </row>
    <row r="98" spans="1:10" ht="12.75">
      <c r="A98" s="272">
        <v>92</v>
      </c>
      <c r="B98" s="272" t="s">
        <v>1124</v>
      </c>
      <c r="C98" s="277" t="s">
        <v>1128</v>
      </c>
      <c r="D98" s="268" t="s">
        <v>456</v>
      </c>
      <c r="E98" s="269">
        <v>1150</v>
      </c>
      <c r="F98" s="1060"/>
      <c r="G98" s="270">
        <f t="shared" si="2"/>
        <v>0</v>
      </c>
      <c r="H98" s="277" t="s">
        <v>1126</v>
      </c>
      <c r="I98" s="271"/>
      <c r="J98" s="959" t="str">
        <f t="shared" si="3"/>
        <v>CHYBNÁ CENA</v>
      </c>
    </row>
    <row r="99" spans="1:10" ht="12.75">
      <c r="A99" s="272">
        <v>93</v>
      </c>
      <c r="B99" s="272" t="s">
        <v>1124</v>
      </c>
      <c r="C99" s="277" t="s">
        <v>1129</v>
      </c>
      <c r="D99" s="268" t="s">
        <v>456</v>
      </c>
      <c r="E99" s="269">
        <v>340</v>
      </c>
      <c r="F99" s="1060"/>
      <c r="G99" s="270">
        <f t="shared" si="2"/>
        <v>0</v>
      </c>
      <c r="H99" s="277" t="s">
        <v>1126</v>
      </c>
      <c r="I99" s="271"/>
      <c r="J99" s="959" t="str">
        <f t="shared" si="3"/>
        <v>CHYBNÁ CENA</v>
      </c>
    </row>
    <row r="100" spans="1:10" ht="12.75">
      <c r="A100" s="272">
        <v>94</v>
      </c>
      <c r="B100" s="272" t="s">
        <v>1124</v>
      </c>
      <c r="C100" s="277" t="s">
        <v>1130</v>
      </c>
      <c r="D100" s="268" t="s">
        <v>456</v>
      </c>
      <c r="E100" s="269">
        <v>80</v>
      </c>
      <c r="F100" s="1060"/>
      <c r="G100" s="270">
        <f t="shared" si="2"/>
        <v>0</v>
      </c>
      <c r="H100" s="277" t="s">
        <v>1126</v>
      </c>
      <c r="I100" s="271"/>
      <c r="J100" s="959" t="str">
        <f t="shared" si="3"/>
        <v>CHYBNÁ CENA</v>
      </c>
    </row>
    <row r="101" spans="1:10" ht="12.75">
      <c r="A101" s="272">
        <v>95</v>
      </c>
      <c r="B101" s="272" t="s">
        <v>1124</v>
      </c>
      <c r="C101" s="277" t="s">
        <v>2570</v>
      </c>
      <c r="D101" s="268" t="s">
        <v>456</v>
      </c>
      <c r="E101" s="269">
        <v>110</v>
      </c>
      <c r="F101" s="1060"/>
      <c r="G101" s="270">
        <f t="shared" si="2"/>
        <v>0</v>
      </c>
      <c r="H101" s="277" t="s">
        <v>1126</v>
      </c>
      <c r="I101" s="271"/>
      <c r="J101" s="959" t="str">
        <f t="shared" si="3"/>
        <v>CHYBNÁ CENA</v>
      </c>
    </row>
    <row r="102" spans="1:10" ht="12.75">
      <c r="A102" s="272">
        <v>96</v>
      </c>
      <c r="B102" s="272"/>
      <c r="C102" s="284"/>
      <c r="D102" s="268"/>
      <c r="E102" s="269"/>
      <c r="F102" s="1060"/>
      <c r="G102" s="270"/>
      <c r="H102" s="277"/>
      <c r="I102" s="271"/>
      <c r="J102" s="959" t="str">
        <f t="shared" si="3"/>
        <v/>
      </c>
    </row>
    <row r="103" spans="1:10" ht="12.75">
      <c r="A103" s="272">
        <v>97</v>
      </c>
      <c r="B103" s="275">
        <v>734</v>
      </c>
      <c r="C103" s="276" t="s">
        <v>2571</v>
      </c>
      <c r="D103" s="268"/>
      <c r="E103" s="269"/>
      <c r="F103" s="1060"/>
      <c r="G103" s="270"/>
      <c r="H103" s="277"/>
      <c r="I103" s="271"/>
      <c r="J103" s="959" t="str">
        <f t="shared" si="3"/>
        <v/>
      </c>
    </row>
    <row r="104" spans="1:10" ht="12.75">
      <c r="A104" s="272">
        <v>98</v>
      </c>
      <c r="B104" s="272"/>
      <c r="C104" s="285" t="s">
        <v>2572</v>
      </c>
      <c r="D104" s="268"/>
      <c r="E104" s="269"/>
      <c r="F104" s="1060"/>
      <c r="G104" s="270"/>
      <c r="H104" s="277" t="s">
        <v>1075</v>
      </c>
      <c r="I104" s="271"/>
      <c r="J104" s="959" t="str">
        <f t="shared" si="3"/>
        <v/>
      </c>
    </row>
    <row r="105" spans="1:10" ht="25.5">
      <c r="A105" s="272">
        <v>99</v>
      </c>
      <c r="B105" s="272" t="s">
        <v>2573</v>
      </c>
      <c r="C105" s="286" t="s">
        <v>2574</v>
      </c>
      <c r="D105" s="268" t="s">
        <v>2637</v>
      </c>
      <c r="E105" s="287">
        <v>4</v>
      </c>
      <c r="F105" s="1060"/>
      <c r="G105" s="270">
        <f aca="true" t="shared" si="4" ref="G105:G168">E105*F105</f>
        <v>0</v>
      </c>
      <c r="H105" s="277" t="s">
        <v>1077</v>
      </c>
      <c r="I105" s="271"/>
      <c r="J105" s="959" t="str">
        <f t="shared" si="3"/>
        <v>CHYBNÁ CENA</v>
      </c>
    </row>
    <row r="106" spans="1:10" ht="12.75">
      <c r="A106" s="272">
        <v>100</v>
      </c>
      <c r="B106" s="272" t="s">
        <v>2573</v>
      </c>
      <c r="C106" s="286"/>
      <c r="D106" s="268" t="s">
        <v>2637</v>
      </c>
      <c r="E106" s="287">
        <v>14</v>
      </c>
      <c r="F106" s="1060"/>
      <c r="G106" s="270">
        <f t="shared" si="4"/>
        <v>0</v>
      </c>
      <c r="H106" s="277" t="s">
        <v>1079</v>
      </c>
      <c r="I106" s="271"/>
      <c r="J106" s="959" t="str">
        <f t="shared" si="3"/>
        <v>CHYBNÁ CENA</v>
      </c>
    </row>
    <row r="107" spans="1:10" ht="12.75">
      <c r="A107" s="272">
        <v>101</v>
      </c>
      <c r="B107" s="272" t="s">
        <v>2573</v>
      </c>
      <c r="C107" s="286"/>
      <c r="D107" s="268" t="s">
        <v>2637</v>
      </c>
      <c r="E107" s="287">
        <v>4</v>
      </c>
      <c r="F107" s="1060"/>
      <c r="G107" s="270">
        <f t="shared" si="4"/>
        <v>0</v>
      </c>
      <c r="H107" s="277" t="s">
        <v>1080</v>
      </c>
      <c r="I107" s="271"/>
      <c r="J107" s="959" t="str">
        <f t="shared" si="3"/>
        <v>CHYBNÁ CENA</v>
      </c>
    </row>
    <row r="108" spans="1:10" ht="12.75">
      <c r="A108" s="272">
        <v>102</v>
      </c>
      <c r="B108" s="272" t="s">
        <v>2573</v>
      </c>
      <c r="C108" s="286"/>
      <c r="D108" s="268" t="s">
        <v>2637</v>
      </c>
      <c r="E108" s="287">
        <v>4</v>
      </c>
      <c r="F108" s="1060"/>
      <c r="G108" s="270">
        <f t="shared" si="4"/>
        <v>0</v>
      </c>
      <c r="H108" s="277" t="s">
        <v>1081</v>
      </c>
      <c r="I108" s="271"/>
      <c r="J108" s="959" t="str">
        <f t="shared" si="3"/>
        <v>CHYBNÁ CENA</v>
      </c>
    </row>
    <row r="109" spans="1:10" ht="12.75">
      <c r="A109" s="272">
        <v>103</v>
      </c>
      <c r="B109" s="272" t="s">
        <v>2573</v>
      </c>
      <c r="C109" s="286"/>
      <c r="D109" s="268" t="s">
        <v>2637</v>
      </c>
      <c r="E109" s="287">
        <v>8</v>
      </c>
      <c r="F109" s="1060"/>
      <c r="G109" s="270">
        <f t="shared" si="4"/>
        <v>0</v>
      </c>
      <c r="H109" s="277" t="s">
        <v>1082</v>
      </c>
      <c r="I109" s="271"/>
      <c r="J109" s="959" t="str">
        <f t="shared" si="3"/>
        <v>CHYBNÁ CENA</v>
      </c>
    </row>
    <row r="110" spans="1:10" ht="12.75">
      <c r="A110" s="272">
        <v>104</v>
      </c>
      <c r="B110" s="272" t="s">
        <v>2573</v>
      </c>
      <c r="C110" s="286"/>
      <c r="D110" s="268" t="s">
        <v>2637</v>
      </c>
      <c r="E110" s="287">
        <v>4</v>
      </c>
      <c r="F110" s="1060"/>
      <c r="G110" s="270">
        <f t="shared" si="4"/>
        <v>0</v>
      </c>
      <c r="H110" s="277" t="s">
        <v>1083</v>
      </c>
      <c r="I110" s="271"/>
      <c r="J110" s="959" t="str">
        <f t="shared" si="3"/>
        <v>CHYBNÁ CENA</v>
      </c>
    </row>
    <row r="111" spans="1:10" ht="12.75">
      <c r="A111" s="272">
        <v>105</v>
      </c>
      <c r="B111" s="272" t="s">
        <v>2573</v>
      </c>
      <c r="C111" s="286"/>
      <c r="D111" s="268" t="s">
        <v>2637</v>
      </c>
      <c r="E111" s="287">
        <v>4</v>
      </c>
      <c r="F111" s="1060"/>
      <c r="G111" s="270">
        <f t="shared" si="4"/>
        <v>0</v>
      </c>
      <c r="H111" s="277" t="s">
        <v>1084</v>
      </c>
      <c r="I111" s="271"/>
      <c r="J111" s="959" t="str">
        <f t="shared" si="3"/>
        <v>CHYBNÁ CENA</v>
      </c>
    </row>
    <row r="112" spans="1:10" ht="12.75">
      <c r="A112" s="272">
        <v>106</v>
      </c>
      <c r="B112" s="272" t="s">
        <v>2573</v>
      </c>
      <c r="C112" s="277" t="s">
        <v>2575</v>
      </c>
      <c r="D112" s="268" t="s">
        <v>2637</v>
      </c>
      <c r="E112" s="269">
        <v>4</v>
      </c>
      <c r="F112" s="1060"/>
      <c r="G112" s="270">
        <f t="shared" si="4"/>
        <v>0</v>
      </c>
      <c r="H112" s="277" t="s">
        <v>1077</v>
      </c>
      <c r="I112" s="271"/>
      <c r="J112" s="959" t="str">
        <f t="shared" si="3"/>
        <v>CHYBNÁ CENA</v>
      </c>
    </row>
    <row r="113" spans="1:10" ht="12.75">
      <c r="A113" s="272">
        <v>107</v>
      </c>
      <c r="B113" s="272" t="s">
        <v>2573</v>
      </c>
      <c r="C113" s="277"/>
      <c r="D113" s="268" t="s">
        <v>2637</v>
      </c>
      <c r="E113" s="269">
        <v>2</v>
      </c>
      <c r="F113" s="1060"/>
      <c r="G113" s="270">
        <f t="shared" si="4"/>
        <v>0</v>
      </c>
      <c r="H113" s="277" t="s">
        <v>1078</v>
      </c>
      <c r="I113" s="271"/>
      <c r="J113" s="959" t="str">
        <f t="shared" si="3"/>
        <v>CHYBNÁ CENA</v>
      </c>
    </row>
    <row r="114" spans="1:10" ht="12.75">
      <c r="A114" s="272">
        <v>108</v>
      </c>
      <c r="B114" s="272" t="s">
        <v>2573</v>
      </c>
      <c r="C114" s="277"/>
      <c r="D114" s="268" t="s">
        <v>2637</v>
      </c>
      <c r="E114" s="269">
        <v>44</v>
      </c>
      <c r="F114" s="1060"/>
      <c r="G114" s="270">
        <f t="shared" si="4"/>
        <v>0</v>
      </c>
      <c r="H114" s="277" t="s">
        <v>1079</v>
      </c>
      <c r="I114" s="271"/>
      <c r="J114" s="959" t="str">
        <f t="shared" si="3"/>
        <v>CHYBNÁ CENA</v>
      </c>
    </row>
    <row r="115" spans="1:10" ht="12.75">
      <c r="A115" s="272">
        <v>109</v>
      </c>
      <c r="B115" s="272" t="s">
        <v>2573</v>
      </c>
      <c r="C115" s="277"/>
      <c r="D115" s="268" t="s">
        <v>2637</v>
      </c>
      <c r="E115" s="269">
        <v>70</v>
      </c>
      <c r="F115" s="1060"/>
      <c r="G115" s="270">
        <f t="shared" si="4"/>
        <v>0</v>
      </c>
      <c r="H115" s="277" t="s">
        <v>1080</v>
      </c>
      <c r="I115" s="271"/>
      <c r="J115" s="959" t="str">
        <f t="shared" si="3"/>
        <v>CHYBNÁ CENA</v>
      </c>
    </row>
    <row r="116" spans="1:10" ht="12.75">
      <c r="A116" s="272">
        <v>110</v>
      </c>
      <c r="B116" s="272" t="s">
        <v>2573</v>
      </c>
      <c r="C116" s="277"/>
      <c r="D116" s="268" t="s">
        <v>2637</v>
      </c>
      <c r="E116" s="269">
        <v>54</v>
      </c>
      <c r="F116" s="1060"/>
      <c r="G116" s="270">
        <f t="shared" si="4"/>
        <v>0</v>
      </c>
      <c r="H116" s="277" t="s">
        <v>1081</v>
      </c>
      <c r="I116" s="271"/>
      <c r="J116" s="959" t="str">
        <f t="shared" si="3"/>
        <v>CHYBNÁ CENA</v>
      </c>
    </row>
    <row r="117" spans="1:10" ht="12.75">
      <c r="A117" s="272">
        <v>111</v>
      </c>
      <c r="B117" s="272" t="s">
        <v>2573</v>
      </c>
      <c r="C117" s="277"/>
      <c r="D117" s="268" t="s">
        <v>2637</v>
      </c>
      <c r="E117" s="269">
        <v>16</v>
      </c>
      <c r="F117" s="1060"/>
      <c r="G117" s="270">
        <f t="shared" si="4"/>
        <v>0</v>
      </c>
      <c r="H117" s="277" t="s">
        <v>1082</v>
      </c>
      <c r="I117" s="271"/>
      <c r="J117" s="959" t="str">
        <f t="shared" si="3"/>
        <v>CHYBNÁ CENA</v>
      </c>
    </row>
    <row r="118" spans="1:10" ht="12.75">
      <c r="A118" s="272">
        <v>112</v>
      </c>
      <c r="B118" s="272" t="s">
        <v>2573</v>
      </c>
      <c r="C118" s="277"/>
      <c r="D118" s="268" t="s">
        <v>2637</v>
      </c>
      <c r="E118" s="269">
        <v>48</v>
      </c>
      <c r="F118" s="1060"/>
      <c r="G118" s="270">
        <f t="shared" si="4"/>
        <v>0</v>
      </c>
      <c r="H118" s="277" t="s">
        <v>1083</v>
      </c>
      <c r="I118" s="271"/>
      <c r="J118" s="959" t="str">
        <f t="shared" si="3"/>
        <v>CHYBNÁ CENA</v>
      </c>
    </row>
    <row r="119" spans="1:10" ht="12.75">
      <c r="A119" s="272">
        <v>113</v>
      </c>
      <c r="B119" s="272" t="s">
        <v>2573</v>
      </c>
      <c r="C119" s="277"/>
      <c r="D119" s="268" t="s">
        <v>2637</v>
      </c>
      <c r="E119" s="269">
        <v>130</v>
      </c>
      <c r="F119" s="1060"/>
      <c r="G119" s="270">
        <f t="shared" si="4"/>
        <v>0</v>
      </c>
      <c r="H119" s="277" t="s">
        <v>1084</v>
      </c>
      <c r="I119" s="271"/>
      <c r="J119" s="959" t="str">
        <f t="shared" si="3"/>
        <v>CHYBNÁ CENA</v>
      </c>
    </row>
    <row r="120" spans="1:10" ht="12.75">
      <c r="A120" s="272">
        <v>114</v>
      </c>
      <c r="B120" s="272" t="s">
        <v>2573</v>
      </c>
      <c r="C120" s="277"/>
      <c r="D120" s="268" t="s">
        <v>2637</v>
      </c>
      <c r="E120" s="269">
        <v>2</v>
      </c>
      <c r="F120" s="1060"/>
      <c r="G120" s="270">
        <f t="shared" si="4"/>
        <v>0</v>
      </c>
      <c r="H120" s="277" t="s">
        <v>1085</v>
      </c>
      <c r="I120" s="271"/>
      <c r="J120" s="959" t="str">
        <f t="shared" si="3"/>
        <v>CHYBNÁ CENA</v>
      </c>
    </row>
    <row r="121" spans="1:10" ht="12.75">
      <c r="A121" s="272">
        <v>115</v>
      </c>
      <c r="B121" s="272" t="s">
        <v>2573</v>
      </c>
      <c r="C121" s="277" t="s">
        <v>2576</v>
      </c>
      <c r="D121" s="268" t="s">
        <v>2637</v>
      </c>
      <c r="E121" s="269">
        <v>4</v>
      </c>
      <c r="F121" s="1060"/>
      <c r="G121" s="270">
        <f t="shared" si="4"/>
        <v>0</v>
      </c>
      <c r="H121" s="277" t="s">
        <v>1077</v>
      </c>
      <c r="I121" s="271"/>
      <c r="J121" s="959" t="str">
        <f t="shared" si="3"/>
        <v>CHYBNÁ CENA</v>
      </c>
    </row>
    <row r="122" spans="1:10" ht="12.75">
      <c r="A122" s="272">
        <v>116</v>
      </c>
      <c r="B122" s="272" t="s">
        <v>2573</v>
      </c>
      <c r="C122" s="277"/>
      <c r="D122" s="268" t="s">
        <v>2637</v>
      </c>
      <c r="E122" s="269">
        <v>2</v>
      </c>
      <c r="F122" s="1060"/>
      <c r="G122" s="270">
        <f t="shared" si="4"/>
        <v>0</v>
      </c>
      <c r="H122" s="277" t="s">
        <v>1078</v>
      </c>
      <c r="I122" s="271"/>
      <c r="J122" s="959" t="str">
        <f t="shared" si="3"/>
        <v>CHYBNÁ CENA</v>
      </c>
    </row>
    <row r="123" spans="1:10" ht="12.75">
      <c r="A123" s="272">
        <v>117</v>
      </c>
      <c r="B123" s="272" t="s">
        <v>2573</v>
      </c>
      <c r="C123" s="277"/>
      <c r="D123" s="268" t="s">
        <v>2637</v>
      </c>
      <c r="E123" s="269">
        <v>60</v>
      </c>
      <c r="F123" s="1060"/>
      <c r="G123" s="270">
        <f t="shared" si="4"/>
        <v>0</v>
      </c>
      <c r="H123" s="277" t="s">
        <v>1079</v>
      </c>
      <c r="I123" s="271"/>
      <c r="J123" s="959" t="str">
        <f t="shared" si="3"/>
        <v>CHYBNÁ CENA</v>
      </c>
    </row>
    <row r="124" spans="1:10" ht="12.75">
      <c r="A124" s="272">
        <v>118</v>
      </c>
      <c r="B124" s="272" t="s">
        <v>2573</v>
      </c>
      <c r="C124" s="277"/>
      <c r="D124" s="268" t="s">
        <v>2637</v>
      </c>
      <c r="E124" s="269">
        <v>80</v>
      </c>
      <c r="F124" s="1060"/>
      <c r="G124" s="270">
        <f t="shared" si="4"/>
        <v>0</v>
      </c>
      <c r="H124" s="277" t="s">
        <v>1080</v>
      </c>
      <c r="I124" s="271"/>
      <c r="J124" s="959" t="str">
        <f t="shared" si="3"/>
        <v>CHYBNÁ CENA</v>
      </c>
    </row>
    <row r="125" spans="1:10" ht="12.75">
      <c r="A125" s="272">
        <v>119</v>
      </c>
      <c r="B125" s="272" t="s">
        <v>2573</v>
      </c>
      <c r="C125" s="277"/>
      <c r="D125" s="268" t="s">
        <v>2637</v>
      </c>
      <c r="E125" s="269">
        <v>80</v>
      </c>
      <c r="F125" s="1060"/>
      <c r="G125" s="270">
        <f t="shared" si="4"/>
        <v>0</v>
      </c>
      <c r="H125" s="277" t="s">
        <v>1081</v>
      </c>
      <c r="I125" s="271"/>
      <c r="J125" s="959" t="str">
        <f t="shared" si="3"/>
        <v>CHYBNÁ CENA</v>
      </c>
    </row>
    <row r="126" spans="1:10" ht="12.75">
      <c r="A126" s="272">
        <v>120</v>
      </c>
      <c r="B126" s="272" t="s">
        <v>2573</v>
      </c>
      <c r="C126" s="277"/>
      <c r="D126" s="268" t="s">
        <v>2637</v>
      </c>
      <c r="E126" s="269">
        <v>6</v>
      </c>
      <c r="F126" s="1060"/>
      <c r="G126" s="270">
        <f t="shared" si="4"/>
        <v>0</v>
      </c>
      <c r="H126" s="277" t="s">
        <v>1082</v>
      </c>
      <c r="I126" s="271"/>
      <c r="J126" s="959" t="str">
        <f t="shared" si="3"/>
        <v>CHYBNÁ CENA</v>
      </c>
    </row>
    <row r="127" spans="1:10" ht="12.75">
      <c r="A127" s="272">
        <v>121</v>
      </c>
      <c r="B127" s="272" t="s">
        <v>2573</v>
      </c>
      <c r="C127" s="277"/>
      <c r="D127" s="268" t="s">
        <v>2637</v>
      </c>
      <c r="E127" s="269">
        <v>60</v>
      </c>
      <c r="F127" s="1060"/>
      <c r="G127" s="270">
        <f t="shared" si="4"/>
        <v>0</v>
      </c>
      <c r="H127" s="277" t="s">
        <v>1083</v>
      </c>
      <c r="I127" s="271"/>
      <c r="J127" s="959" t="str">
        <f t="shared" si="3"/>
        <v>CHYBNÁ CENA</v>
      </c>
    </row>
    <row r="128" spans="1:10" ht="12.75">
      <c r="A128" s="272">
        <v>122</v>
      </c>
      <c r="B128" s="272" t="s">
        <v>2573</v>
      </c>
      <c r="C128" s="277"/>
      <c r="D128" s="268" t="s">
        <v>2637</v>
      </c>
      <c r="E128" s="269">
        <v>260</v>
      </c>
      <c r="F128" s="1060"/>
      <c r="G128" s="270">
        <f t="shared" si="4"/>
        <v>0</v>
      </c>
      <c r="H128" s="277" t="s">
        <v>1084</v>
      </c>
      <c r="I128" s="271"/>
      <c r="J128" s="959" t="str">
        <f t="shared" si="3"/>
        <v>CHYBNÁ CENA</v>
      </c>
    </row>
    <row r="129" spans="1:10" ht="12.75">
      <c r="A129" s="272">
        <v>123</v>
      </c>
      <c r="B129" s="272" t="s">
        <v>2573</v>
      </c>
      <c r="C129" s="277"/>
      <c r="D129" s="268" t="s">
        <v>2637</v>
      </c>
      <c r="E129" s="269">
        <v>2</v>
      </c>
      <c r="F129" s="1060"/>
      <c r="G129" s="270">
        <f t="shared" si="4"/>
        <v>0</v>
      </c>
      <c r="H129" s="277" t="s">
        <v>1085</v>
      </c>
      <c r="I129" s="271"/>
      <c r="J129" s="959" t="str">
        <f t="shared" si="3"/>
        <v>CHYBNÁ CENA</v>
      </c>
    </row>
    <row r="130" spans="1:10" ht="12.75">
      <c r="A130" s="272">
        <v>124</v>
      </c>
      <c r="B130" s="272" t="s">
        <v>2573</v>
      </c>
      <c r="C130" s="277" t="s">
        <v>2577</v>
      </c>
      <c r="D130" s="268" t="s">
        <v>2637</v>
      </c>
      <c r="E130" s="269">
        <v>3</v>
      </c>
      <c r="F130" s="1060"/>
      <c r="G130" s="270">
        <f t="shared" si="4"/>
        <v>0</v>
      </c>
      <c r="H130" s="277" t="s">
        <v>1079</v>
      </c>
      <c r="I130" s="271"/>
      <c r="J130" s="959" t="str">
        <f t="shared" si="3"/>
        <v>CHYBNÁ CENA</v>
      </c>
    </row>
    <row r="131" spans="1:10" ht="12.75">
      <c r="A131" s="272">
        <v>125</v>
      </c>
      <c r="B131" s="272" t="s">
        <v>2573</v>
      </c>
      <c r="C131" s="277"/>
      <c r="D131" s="268" t="s">
        <v>2637</v>
      </c>
      <c r="E131" s="269">
        <v>2</v>
      </c>
      <c r="F131" s="1060"/>
      <c r="G131" s="270">
        <f t="shared" si="4"/>
        <v>0</v>
      </c>
      <c r="H131" s="277" t="s">
        <v>1080</v>
      </c>
      <c r="I131" s="271"/>
      <c r="J131" s="959" t="str">
        <f t="shared" si="3"/>
        <v>CHYBNÁ CENA</v>
      </c>
    </row>
    <row r="132" spans="1:10" ht="12.75">
      <c r="A132" s="272">
        <v>126</v>
      </c>
      <c r="B132" s="272" t="s">
        <v>2573</v>
      </c>
      <c r="C132" s="277"/>
      <c r="D132" s="268" t="s">
        <v>2637</v>
      </c>
      <c r="E132" s="269">
        <v>2</v>
      </c>
      <c r="F132" s="1060"/>
      <c r="G132" s="270">
        <f t="shared" si="4"/>
        <v>0</v>
      </c>
      <c r="H132" s="277" t="s">
        <v>1081</v>
      </c>
      <c r="I132" s="271"/>
      <c r="J132" s="959" t="str">
        <f t="shared" si="3"/>
        <v>CHYBNÁ CENA</v>
      </c>
    </row>
    <row r="133" spans="1:10" ht="12.75">
      <c r="A133" s="272">
        <v>127</v>
      </c>
      <c r="B133" s="272" t="s">
        <v>2573</v>
      </c>
      <c r="C133" s="277"/>
      <c r="D133" s="268" t="s">
        <v>2637</v>
      </c>
      <c r="E133" s="269">
        <v>1</v>
      </c>
      <c r="F133" s="1060"/>
      <c r="G133" s="270">
        <f t="shared" si="4"/>
        <v>0</v>
      </c>
      <c r="H133" s="277" t="s">
        <v>1082</v>
      </c>
      <c r="I133" s="271"/>
      <c r="J133" s="959" t="str">
        <f t="shared" si="3"/>
        <v>CHYBNÁ CENA</v>
      </c>
    </row>
    <row r="134" spans="1:10" ht="12.75">
      <c r="A134" s="272">
        <v>128</v>
      </c>
      <c r="B134" s="272" t="s">
        <v>2573</v>
      </c>
      <c r="C134" s="277"/>
      <c r="D134" s="268" t="s">
        <v>2637</v>
      </c>
      <c r="E134" s="269">
        <v>2</v>
      </c>
      <c r="F134" s="1060"/>
      <c r="G134" s="270">
        <f t="shared" si="4"/>
        <v>0</v>
      </c>
      <c r="H134" s="277" t="s">
        <v>1083</v>
      </c>
      <c r="I134" s="271"/>
      <c r="J134" s="959" t="str">
        <f aca="true" t="shared" si="5" ref="J134:J197">IF((ISBLANK(D134)),"",IF(G134&lt;=0,"CHYBNÁ CENA",""))</f>
        <v>CHYBNÁ CENA</v>
      </c>
    </row>
    <row r="135" spans="1:10" ht="12.75">
      <c r="A135" s="272">
        <v>129</v>
      </c>
      <c r="B135" s="272" t="s">
        <v>2573</v>
      </c>
      <c r="C135" s="277"/>
      <c r="D135" s="268" t="s">
        <v>2637</v>
      </c>
      <c r="E135" s="269">
        <v>3</v>
      </c>
      <c r="F135" s="1060"/>
      <c r="G135" s="270">
        <f t="shared" si="4"/>
        <v>0</v>
      </c>
      <c r="H135" s="277" t="s">
        <v>1084</v>
      </c>
      <c r="I135" s="271"/>
      <c r="J135" s="959" t="str">
        <f t="shared" si="5"/>
        <v>CHYBNÁ CENA</v>
      </c>
    </row>
    <row r="136" spans="1:10" ht="12.75">
      <c r="A136" s="272">
        <v>130</v>
      </c>
      <c r="B136" s="272" t="s">
        <v>2573</v>
      </c>
      <c r="C136" s="277" t="s">
        <v>3946</v>
      </c>
      <c r="D136" s="268" t="s">
        <v>2637</v>
      </c>
      <c r="E136" s="269">
        <v>4</v>
      </c>
      <c r="F136" s="1060"/>
      <c r="G136" s="270">
        <f t="shared" si="4"/>
        <v>0</v>
      </c>
      <c r="H136" s="277" t="s">
        <v>1085</v>
      </c>
      <c r="I136" s="271"/>
      <c r="J136" s="959" t="str">
        <f t="shared" si="5"/>
        <v>CHYBNÁ CENA</v>
      </c>
    </row>
    <row r="137" spans="1:10" ht="12.75">
      <c r="A137" s="272">
        <v>131</v>
      </c>
      <c r="B137" s="272" t="s">
        <v>3947</v>
      </c>
      <c r="C137" s="277"/>
      <c r="D137" s="268" t="s">
        <v>2637</v>
      </c>
      <c r="E137" s="269">
        <v>2</v>
      </c>
      <c r="F137" s="1060"/>
      <c r="G137" s="270">
        <f t="shared" si="4"/>
        <v>0</v>
      </c>
      <c r="H137" s="277" t="s">
        <v>1079</v>
      </c>
      <c r="I137" s="271"/>
      <c r="J137" s="959" t="str">
        <f t="shared" si="5"/>
        <v>CHYBNÁ CENA</v>
      </c>
    </row>
    <row r="138" spans="1:10" ht="12.75">
      <c r="A138" s="272">
        <v>132</v>
      </c>
      <c r="B138" s="272" t="s">
        <v>2573</v>
      </c>
      <c r="C138" s="277" t="s">
        <v>3948</v>
      </c>
      <c r="D138" s="268" t="s">
        <v>2637</v>
      </c>
      <c r="E138" s="269">
        <v>2</v>
      </c>
      <c r="F138" s="1060"/>
      <c r="G138" s="270">
        <f t="shared" si="4"/>
        <v>0</v>
      </c>
      <c r="H138" s="277" t="s">
        <v>1079</v>
      </c>
      <c r="I138" s="271"/>
      <c r="J138" s="959" t="str">
        <f t="shared" si="5"/>
        <v>CHYBNÁ CENA</v>
      </c>
    </row>
    <row r="139" spans="1:10" ht="12.75">
      <c r="A139" s="272">
        <v>133</v>
      </c>
      <c r="B139" s="272" t="s">
        <v>2573</v>
      </c>
      <c r="C139" s="277"/>
      <c r="D139" s="268" t="s">
        <v>2637</v>
      </c>
      <c r="E139" s="269">
        <v>66</v>
      </c>
      <c r="F139" s="1060"/>
      <c r="G139" s="270">
        <f t="shared" si="4"/>
        <v>0</v>
      </c>
      <c r="H139" s="277" t="s">
        <v>3949</v>
      </c>
      <c r="I139" s="271"/>
      <c r="J139" s="959" t="str">
        <f t="shared" si="5"/>
        <v>CHYBNÁ CENA</v>
      </c>
    </row>
    <row r="140" spans="1:10" ht="12.75">
      <c r="A140" s="272">
        <v>134</v>
      </c>
      <c r="B140" s="272" t="s">
        <v>2573</v>
      </c>
      <c r="C140" s="277" t="s">
        <v>3950</v>
      </c>
      <c r="D140" s="268" t="s">
        <v>2637</v>
      </c>
      <c r="E140" s="269">
        <v>4</v>
      </c>
      <c r="F140" s="1060"/>
      <c r="G140" s="270">
        <f t="shared" si="4"/>
        <v>0</v>
      </c>
      <c r="H140" s="277" t="s">
        <v>1079</v>
      </c>
      <c r="I140" s="271"/>
      <c r="J140" s="959" t="str">
        <f t="shared" si="5"/>
        <v>CHYBNÁ CENA</v>
      </c>
    </row>
    <row r="141" spans="1:10" ht="12.75">
      <c r="A141" s="272">
        <v>135</v>
      </c>
      <c r="B141" s="272" t="s">
        <v>2573</v>
      </c>
      <c r="C141" s="277"/>
      <c r="D141" s="268" t="s">
        <v>2637</v>
      </c>
      <c r="E141" s="269">
        <v>62</v>
      </c>
      <c r="F141" s="1060"/>
      <c r="G141" s="270">
        <f t="shared" si="4"/>
        <v>0</v>
      </c>
      <c r="H141" s="277" t="s">
        <v>3949</v>
      </c>
      <c r="I141" s="271"/>
      <c r="J141" s="959" t="str">
        <f t="shared" si="5"/>
        <v>CHYBNÁ CENA</v>
      </c>
    </row>
    <row r="142" spans="1:10" ht="12.75">
      <c r="A142" s="272">
        <v>136</v>
      </c>
      <c r="B142" s="272" t="s">
        <v>2573</v>
      </c>
      <c r="C142" s="277" t="s">
        <v>3951</v>
      </c>
      <c r="D142" s="268" t="s">
        <v>2637</v>
      </c>
      <c r="E142" s="269">
        <v>2</v>
      </c>
      <c r="F142" s="1060"/>
      <c r="G142" s="270">
        <f t="shared" si="4"/>
        <v>0</v>
      </c>
      <c r="H142" s="277" t="s">
        <v>1079</v>
      </c>
      <c r="I142" s="271"/>
      <c r="J142" s="959" t="str">
        <f t="shared" si="5"/>
        <v>CHYBNÁ CENA</v>
      </c>
    </row>
    <row r="143" spans="1:10" ht="12.75">
      <c r="A143" s="272">
        <v>137</v>
      </c>
      <c r="B143" s="272" t="s">
        <v>3947</v>
      </c>
      <c r="C143" s="277"/>
      <c r="D143" s="268" t="s">
        <v>2637</v>
      </c>
      <c r="E143" s="269">
        <v>4</v>
      </c>
      <c r="F143" s="1060"/>
      <c r="G143" s="270">
        <f t="shared" si="4"/>
        <v>0</v>
      </c>
      <c r="H143" s="277" t="s">
        <v>1084</v>
      </c>
      <c r="I143" s="271"/>
      <c r="J143" s="959" t="str">
        <f t="shared" si="5"/>
        <v>CHYBNÁ CENA</v>
      </c>
    </row>
    <row r="144" spans="1:10" ht="12.75">
      <c r="A144" s="272">
        <v>138</v>
      </c>
      <c r="B144" s="272"/>
      <c r="C144" s="288" t="s">
        <v>3952</v>
      </c>
      <c r="D144" s="268"/>
      <c r="E144" s="269"/>
      <c r="F144" s="1060"/>
      <c r="G144" s="270"/>
      <c r="H144" s="277" t="s">
        <v>1075</v>
      </c>
      <c r="I144" s="271"/>
      <c r="J144" s="959" t="str">
        <f t="shared" si="5"/>
        <v/>
      </c>
    </row>
    <row r="145" spans="1:10" ht="12.75">
      <c r="A145" s="272">
        <v>139</v>
      </c>
      <c r="B145" s="272" t="s">
        <v>3953</v>
      </c>
      <c r="C145" s="279" t="s">
        <v>3954</v>
      </c>
      <c r="D145" s="268" t="s">
        <v>2637</v>
      </c>
      <c r="E145" s="269">
        <v>3</v>
      </c>
      <c r="F145" s="1060"/>
      <c r="G145" s="270">
        <f t="shared" si="4"/>
        <v>0</v>
      </c>
      <c r="H145" s="277" t="s">
        <v>1079</v>
      </c>
      <c r="I145" s="271"/>
      <c r="J145" s="959" t="str">
        <f t="shared" si="5"/>
        <v>CHYBNÁ CENA</v>
      </c>
    </row>
    <row r="146" spans="1:10" ht="12.75">
      <c r="A146" s="272">
        <v>140</v>
      </c>
      <c r="B146" s="272" t="s">
        <v>3955</v>
      </c>
      <c r="C146" s="279"/>
      <c r="D146" s="268" t="s">
        <v>2637</v>
      </c>
      <c r="E146" s="269">
        <v>3</v>
      </c>
      <c r="F146" s="1060"/>
      <c r="G146" s="270">
        <f t="shared" si="4"/>
        <v>0</v>
      </c>
      <c r="H146" s="277" t="s">
        <v>1080</v>
      </c>
      <c r="I146" s="271"/>
      <c r="J146" s="959" t="str">
        <f t="shared" si="5"/>
        <v>CHYBNÁ CENA</v>
      </c>
    </row>
    <row r="147" spans="1:10" ht="12.75">
      <c r="A147" s="272">
        <v>141</v>
      </c>
      <c r="B147" s="272" t="s">
        <v>3953</v>
      </c>
      <c r="C147" s="279"/>
      <c r="D147" s="268" t="s">
        <v>2637</v>
      </c>
      <c r="E147" s="269">
        <v>3</v>
      </c>
      <c r="F147" s="1060"/>
      <c r="G147" s="270">
        <f t="shared" si="4"/>
        <v>0</v>
      </c>
      <c r="H147" s="277" t="s">
        <v>1081</v>
      </c>
      <c r="I147" s="271"/>
      <c r="J147" s="959" t="str">
        <f t="shared" si="5"/>
        <v>CHYBNÁ CENA</v>
      </c>
    </row>
    <row r="148" spans="1:10" ht="12.75">
      <c r="A148" s="272">
        <v>142</v>
      </c>
      <c r="B148" s="272" t="s">
        <v>3953</v>
      </c>
      <c r="C148" s="279"/>
      <c r="D148" s="268" t="s">
        <v>2637</v>
      </c>
      <c r="E148" s="269">
        <v>4</v>
      </c>
      <c r="F148" s="1060"/>
      <c r="G148" s="270">
        <f t="shared" si="4"/>
        <v>0</v>
      </c>
      <c r="H148" s="277" t="s">
        <v>1083</v>
      </c>
      <c r="I148" s="271"/>
      <c r="J148" s="959" t="str">
        <f t="shared" si="5"/>
        <v>CHYBNÁ CENA</v>
      </c>
    </row>
    <row r="149" spans="1:10" ht="12.75">
      <c r="A149" s="272">
        <v>143</v>
      </c>
      <c r="B149" s="272" t="s">
        <v>3955</v>
      </c>
      <c r="C149" s="279"/>
      <c r="D149" s="268" t="s">
        <v>2637</v>
      </c>
      <c r="E149" s="269">
        <v>8</v>
      </c>
      <c r="F149" s="1060"/>
      <c r="G149" s="270">
        <f t="shared" si="4"/>
        <v>0</v>
      </c>
      <c r="H149" s="277" t="s">
        <v>1084</v>
      </c>
      <c r="I149" s="271"/>
      <c r="J149" s="959" t="str">
        <f t="shared" si="5"/>
        <v>CHYBNÁ CENA</v>
      </c>
    </row>
    <row r="150" spans="1:10" ht="12.75">
      <c r="A150" s="272">
        <v>144</v>
      </c>
      <c r="B150" s="272" t="s">
        <v>3953</v>
      </c>
      <c r="C150" s="279" t="s">
        <v>707</v>
      </c>
      <c r="D150" s="268" t="s">
        <v>2637</v>
      </c>
      <c r="E150" s="269">
        <v>2</v>
      </c>
      <c r="F150" s="1060"/>
      <c r="G150" s="270">
        <f t="shared" si="4"/>
        <v>0</v>
      </c>
      <c r="H150" s="277" t="s">
        <v>1083</v>
      </c>
      <c r="I150" s="271"/>
      <c r="J150" s="959" t="str">
        <f t="shared" si="5"/>
        <v>CHYBNÁ CENA</v>
      </c>
    </row>
    <row r="151" spans="1:10" ht="12.75">
      <c r="A151" s="272">
        <v>145</v>
      </c>
      <c r="B151" s="272" t="s">
        <v>3953</v>
      </c>
      <c r="C151" s="279" t="s">
        <v>708</v>
      </c>
      <c r="D151" s="268" t="s">
        <v>2637</v>
      </c>
      <c r="E151" s="269">
        <v>2</v>
      </c>
      <c r="F151" s="1060"/>
      <c r="G151" s="270">
        <f t="shared" si="4"/>
        <v>0</v>
      </c>
      <c r="H151" s="277" t="s">
        <v>1077</v>
      </c>
      <c r="I151" s="271"/>
      <c r="J151" s="959" t="str">
        <f t="shared" si="5"/>
        <v>CHYBNÁ CENA</v>
      </c>
    </row>
    <row r="152" spans="1:10" ht="12.75">
      <c r="A152" s="272">
        <v>146</v>
      </c>
      <c r="B152" s="272" t="s">
        <v>3953</v>
      </c>
      <c r="C152" s="279" t="s">
        <v>709</v>
      </c>
      <c r="D152" s="268" t="s">
        <v>2637</v>
      </c>
      <c r="E152" s="269">
        <v>3</v>
      </c>
      <c r="F152" s="1061"/>
      <c r="G152" s="270">
        <f t="shared" si="4"/>
        <v>0</v>
      </c>
      <c r="H152" s="277" t="s">
        <v>1083</v>
      </c>
      <c r="I152" s="271"/>
      <c r="J152" s="959" t="str">
        <f t="shared" si="5"/>
        <v>CHYBNÁ CENA</v>
      </c>
    </row>
    <row r="153" spans="1:10" ht="12.75">
      <c r="A153" s="272">
        <v>147</v>
      </c>
      <c r="B153" s="272" t="s">
        <v>3953</v>
      </c>
      <c r="C153" s="279" t="s">
        <v>710</v>
      </c>
      <c r="D153" s="268" t="s">
        <v>2637</v>
      </c>
      <c r="E153" s="269">
        <v>3</v>
      </c>
      <c r="F153" s="1060"/>
      <c r="G153" s="270">
        <f t="shared" si="4"/>
        <v>0</v>
      </c>
      <c r="H153" s="277" t="s">
        <v>1084</v>
      </c>
      <c r="I153" s="271"/>
      <c r="J153" s="959" t="str">
        <f t="shared" si="5"/>
        <v>CHYBNÁ CENA</v>
      </c>
    </row>
    <row r="154" spans="1:10" ht="12.75">
      <c r="A154" s="272">
        <v>148</v>
      </c>
      <c r="B154" s="272" t="s">
        <v>3953</v>
      </c>
      <c r="C154" s="279" t="s">
        <v>711</v>
      </c>
      <c r="D154" s="268" t="s">
        <v>2637</v>
      </c>
      <c r="E154" s="269">
        <v>9</v>
      </c>
      <c r="F154" s="1061"/>
      <c r="G154" s="270">
        <f t="shared" si="4"/>
        <v>0</v>
      </c>
      <c r="H154" s="277" t="s">
        <v>1082</v>
      </c>
      <c r="I154" s="271"/>
      <c r="J154" s="959" t="str">
        <f t="shared" si="5"/>
        <v>CHYBNÁ CENA</v>
      </c>
    </row>
    <row r="155" spans="1:10" ht="12.75">
      <c r="A155" s="272">
        <v>149</v>
      </c>
      <c r="B155" s="272"/>
      <c r="C155" s="288" t="s">
        <v>712</v>
      </c>
      <c r="D155" s="268"/>
      <c r="E155" s="269"/>
      <c r="F155" s="1061"/>
      <c r="G155" s="270"/>
      <c r="H155" s="277" t="s">
        <v>1075</v>
      </c>
      <c r="I155" s="271"/>
      <c r="J155" s="959" t="str">
        <f t="shared" si="5"/>
        <v/>
      </c>
    </row>
    <row r="156" spans="1:10" ht="12.75">
      <c r="A156" s="272">
        <v>150</v>
      </c>
      <c r="B156" s="272" t="s">
        <v>713</v>
      </c>
      <c r="C156" s="279" t="s">
        <v>714</v>
      </c>
      <c r="D156" s="268" t="s">
        <v>2637</v>
      </c>
      <c r="E156" s="281">
        <v>5</v>
      </c>
      <c r="F156" s="1061"/>
      <c r="G156" s="270">
        <f t="shared" si="4"/>
        <v>0</v>
      </c>
      <c r="H156" s="277" t="s">
        <v>1079</v>
      </c>
      <c r="I156" s="271"/>
      <c r="J156" s="959" t="str">
        <f t="shared" si="5"/>
        <v>CHYBNÁ CENA</v>
      </c>
    </row>
    <row r="157" spans="1:10" ht="12.75">
      <c r="A157" s="272">
        <v>151</v>
      </c>
      <c r="B157" s="272" t="s">
        <v>713</v>
      </c>
      <c r="C157" s="279"/>
      <c r="D157" s="268" t="s">
        <v>2637</v>
      </c>
      <c r="E157" s="281">
        <v>4</v>
      </c>
      <c r="F157" s="1061"/>
      <c r="G157" s="270">
        <f t="shared" si="4"/>
        <v>0</v>
      </c>
      <c r="H157" s="277" t="s">
        <v>1080</v>
      </c>
      <c r="I157" s="271"/>
      <c r="J157" s="959" t="str">
        <f t="shared" si="5"/>
        <v>CHYBNÁ CENA</v>
      </c>
    </row>
    <row r="158" spans="1:10" ht="12.75">
      <c r="A158" s="272">
        <v>152</v>
      </c>
      <c r="B158" s="272" t="s">
        <v>713</v>
      </c>
      <c r="C158" s="279"/>
      <c r="D158" s="268" t="s">
        <v>2637</v>
      </c>
      <c r="E158" s="281">
        <v>2</v>
      </c>
      <c r="F158" s="1061"/>
      <c r="G158" s="270">
        <f t="shared" si="4"/>
        <v>0</v>
      </c>
      <c r="H158" s="277" t="s">
        <v>1081</v>
      </c>
      <c r="I158" s="271"/>
      <c r="J158" s="959" t="str">
        <f t="shared" si="5"/>
        <v>CHYBNÁ CENA</v>
      </c>
    </row>
    <row r="159" spans="1:10" ht="12.75">
      <c r="A159" s="272">
        <v>153</v>
      </c>
      <c r="B159" s="272" t="s">
        <v>713</v>
      </c>
      <c r="C159" s="279"/>
      <c r="D159" s="268" t="s">
        <v>2637</v>
      </c>
      <c r="E159" s="281">
        <v>3</v>
      </c>
      <c r="F159" s="1061"/>
      <c r="G159" s="270">
        <f t="shared" si="4"/>
        <v>0</v>
      </c>
      <c r="H159" s="277" t="s">
        <v>1083</v>
      </c>
      <c r="I159" s="271"/>
      <c r="J159" s="959" t="str">
        <f t="shared" si="5"/>
        <v>CHYBNÁ CENA</v>
      </c>
    </row>
    <row r="160" spans="1:10" ht="12.75">
      <c r="A160" s="272">
        <v>154</v>
      </c>
      <c r="B160" s="272" t="s">
        <v>713</v>
      </c>
      <c r="C160" s="279" t="s">
        <v>715</v>
      </c>
      <c r="D160" s="268" t="s">
        <v>2637</v>
      </c>
      <c r="E160" s="281">
        <v>2</v>
      </c>
      <c r="F160" s="1061"/>
      <c r="G160" s="270">
        <f t="shared" si="4"/>
        <v>0</v>
      </c>
      <c r="H160" s="277" t="s">
        <v>1079</v>
      </c>
      <c r="I160" s="271"/>
      <c r="J160" s="959" t="str">
        <f t="shared" si="5"/>
        <v>CHYBNÁ CENA</v>
      </c>
    </row>
    <row r="161" spans="1:10" ht="12.75">
      <c r="A161" s="272">
        <v>155</v>
      </c>
      <c r="B161" s="272" t="s">
        <v>713</v>
      </c>
      <c r="C161" s="279"/>
      <c r="D161" s="268" t="s">
        <v>2637</v>
      </c>
      <c r="E161" s="281">
        <v>7</v>
      </c>
      <c r="F161" s="1061"/>
      <c r="G161" s="270">
        <f t="shared" si="4"/>
        <v>0</v>
      </c>
      <c r="H161" s="277" t="s">
        <v>1080</v>
      </c>
      <c r="I161" s="271"/>
      <c r="J161" s="959" t="str">
        <f t="shared" si="5"/>
        <v>CHYBNÁ CENA</v>
      </c>
    </row>
    <row r="162" spans="1:10" ht="12.75">
      <c r="A162" s="272">
        <v>156</v>
      </c>
      <c r="B162" s="272" t="s">
        <v>713</v>
      </c>
      <c r="C162" s="279"/>
      <c r="D162" s="268" t="s">
        <v>2637</v>
      </c>
      <c r="E162" s="281">
        <v>1</v>
      </c>
      <c r="F162" s="1061"/>
      <c r="G162" s="270">
        <f t="shared" si="4"/>
        <v>0</v>
      </c>
      <c r="H162" s="277" t="s">
        <v>1081</v>
      </c>
      <c r="I162" s="271"/>
      <c r="J162" s="959" t="str">
        <f t="shared" si="5"/>
        <v>CHYBNÁ CENA</v>
      </c>
    </row>
    <row r="163" spans="1:10" ht="12.75">
      <c r="A163" s="272">
        <v>157</v>
      </c>
      <c r="B163" s="272" t="s">
        <v>713</v>
      </c>
      <c r="C163" s="279" t="s">
        <v>716</v>
      </c>
      <c r="D163" s="268" t="s">
        <v>2637</v>
      </c>
      <c r="E163" s="281">
        <v>1</v>
      </c>
      <c r="F163" s="1061"/>
      <c r="G163" s="270">
        <f t="shared" si="4"/>
        <v>0</v>
      </c>
      <c r="H163" s="277" t="s">
        <v>1080</v>
      </c>
      <c r="I163" s="271"/>
      <c r="J163" s="959" t="str">
        <f t="shared" si="5"/>
        <v>CHYBNÁ CENA</v>
      </c>
    </row>
    <row r="164" spans="1:10" ht="12.75">
      <c r="A164" s="272">
        <v>158</v>
      </c>
      <c r="B164" s="272" t="s">
        <v>713</v>
      </c>
      <c r="C164" s="279"/>
      <c r="D164" s="268" t="s">
        <v>2637</v>
      </c>
      <c r="E164" s="281">
        <v>5</v>
      </c>
      <c r="F164" s="1061"/>
      <c r="G164" s="270">
        <f t="shared" si="4"/>
        <v>0</v>
      </c>
      <c r="H164" s="277" t="s">
        <v>1081</v>
      </c>
      <c r="I164" s="271"/>
      <c r="J164" s="959" t="str">
        <f t="shared" si="5"/>
        <v>CHYBNÁ CENA</v>
      </c>
    </row>
    <row r="165" spans="1:10" ht="12.75">
      <c r="A165" s="272">
        <v>159</v>
      </c>
      <c r="B165" s="272" t="s">
        <v>713</v>
      </c>
      <c r="C165" s="279" t="s">
        <v>717</v>
      </c>
      <c r="D165" s="268" t="s">
        <v>2637</v>
      </c>
      <c r="E165" s="281">
        <v>1</v>
      </c>
      <c r="F165" s="1061"/>
      <c r="G165" s="270">
        <f t="shared" si="4"/>
        <v>0</v>
      </c>
      <c r="H165" s="277" t="s">
        <v>1079</v>
      </c>
      <c r="I165" s="271"/>
      <c r="J165" s="959" t="str">
        <f t="shared" si="5"/>
        <v>CHYBNÁ CENA</v>
      </c>
    </row>
    <row r="166" spans="1:10" ht="12.75">
      <c r="A166" s="272">
        <v>160</v>
      </c>
      <c r="B166" s="272" t="s">
        <v>713</v>
      </c>
      <c r="C166" s="279" t="s">
        <v>718</v>
      </c>
      <c r="D166" s="268" t="s">
        <v>2637</v>
      </c>
      <c r="E166" s="281">
        <v>4</v>
      </c>
      <c r="F166" s="1061"/>
      <c r="G166" s="270">
        <f t="shared" si="4"/>
        <v>0</v>
      </c>
      <c r="H166" s="277" t="s">
        <v>1084</v>
      </c>
      <c r="I166" s="271"/>
      <c r="J166" s="959" t="str">
        <f t="shared" si="5"/>
        <v>CHYBNÁ CENA</v>
      </c>
    </row>
    <row r="167" spans="1:10" ht="12.75">
      <c r="A167" s="272">
        <v>161</v>
      </c>
      <c r="B167" s="272" t="s">
        <v>713</v>
      </c>
      <c r="C167" s="279" t="s">
        <v>719</v>
      </c>
      <c r="D167" s="268" t="s">
        <v>2637</v>
      </c>
      <c r="E167" s="281">
        <v>1</v>
      </c>
      <c r="F167" s="1061"/>
      <c r="G167" s="270">
        <f t="shared" si="4"/>
        <v>0</v>
      </c>
      <c r="H167" s="277" t="s">
        <v>1079</v>
      </c>
      <c r="I167" s="271"/>
      <c r="J167" s="959" t="str">
        <f t="shared" si="5"/>
        <v>CHYBNÁ CENA</v>
      </c>
    </row>
    <row r="168" spans="1:10" ht="12.75">
      <c r="A168" s="272">
        <v>162</v>
      </c>
      <c r="B168" s="272" t="s">
        <v>713</v>
      </c>
      <c r="C168" s="279"/>
      <c r="D168" s="268" t="s">
        <v>2637</v>
      </c>
      <c r="E168" s="281">
        <v>1</v>
      </c>
      <c r="F168" s="1061"/>
      <c r="G168" s="270">
        <f t="shared" si="4"/>
        <v>0</v>
      </c>
      <c r="H168" s="277" t="s">
        <v>1080</v>
      </c>
      <c r="I168" s="271"/>
      <c r="J168" s="959" t="str">
        <f t="shared" si="5"/>
        <v>CHYBNÁ CENA</v>
      </c>
    </row>
    <row r="169" spans="1:10" ht="12.75">
      <c r="A169" s="272">
        <v>163</v>
      </c>
      <c r="B169" s="272" t="s">
        <v>713</v>
      </c>
      <c r="C169" s="279"/>
      <c r="D169" s="268" t="s">
        <v>2637</v>
      </c>
      <c r="E169" s="281">
        <v>1</v>
      </c>
      <c r="F169" s="1061"/>
      <c r="G169" s="270">
        <f aca="true" t="shared" si="6" ref="G169:G232">E169*F169</f>
        <v>0</v>
      </c>
      <c r="H169" s="277" t="s">
        <v>1081</v>
      </c>
      <c r="I169" s="271"/>
      <c r="J169" s="959" t="str">
        <f t="shared" si="5"/>
        <v>CHYBNÁ CENA</v>
      </c>
    </row>
    <row r="170" spans="1:10" ht="12.75">
      <c r="A170" s="272">
        <v>164</v>
      </c>
      <c r="B170" s="272" t="s">
        <v>713</v>
      </c>
      <c r="C170" s="279"/>
      <c r="D170" s="268" t="s">
        <v>2637</v>
      </c>
      <c r="E170" s="281">
        <v>8</v>
      </c>
      <c r="F170" s="1061"/>
      <c r="G170" s="270">
        <f t="shared" si="6"/>
        <v>0</v>
      </c>
      <c r="H170" s="277" t="s">
        <v>1084</v>
      </c>
      <c r="I170" s="271"/>
      <c r="J170" s="959" t="str">
        <f t="shared" si="5"/>
        <v>CHYBNÁ CENA</v>
      </c>
    </row>
    <row r="171" spans="1:10" ht="12.75">
      <c r="A171" s="272">
        <v>165</v>
      </c>
      <c r="B171" s="272" t="s">
        <v>713</v>
      </c>
      <c r="C171" s="279" t="s">
        <v>720</v>
      </c>
      <c r="D171" s="268" t="s">
        <v>2637</v>
      </c>
      <c r="E171" s="281">
        <v>2</v>
      </c>
      <c r="F171" s="1061"/>
      <c r="G171" s="270">
        <f t="shared" si="6"/>
        <v>0</v>
      </c>
      <c r="H171" s="277" t="s">
        <v>1077</v>
      </c>
      <c r="I171" s="271"/>
      <c r="J171" s="959" t="str">
        <f t="shared" si="5"/>
        <v>CHYBNÁ CENA</v>
      </c>
    </row>
    <row r="172" spans="1:10" ht="12.75">
      <c r="A172" s="272">
        <v>166</v>
      </c>
      <c r="B172" s="272" t="s">
        <v>713</v>
      </c>
      <c r="C172" s="279"/>
      <c r="D172" s="268" t="s">
        <v>2637</v>
      </c>
      <c r="E172" s="281">
        <v>1</v>
      </c>
      <c r="F172" s="1061"/>
      <c r="G172" s="270">
        <f t="shared" si="6"/>
        <v>0</v>
      </c>
      <c r="H172" s="277" t="s">
        <v>1083</v>
      </c>
      <c r="I172" s="271"/>
      <c r="J172" s="959" t="str">
        <f t="shared" si="5"/>
        <v>CHYBNÁ CENA</v>
      </c>
    </row>
    <row r="173" spans="1:10" ht="12.75">
      <c r="A173" s="272">
        <v>167</v>
      </c>
      <c r="B173" s="272" t="s">
        <v>713</v>
      </c>
      <c r="C173" s="279" t="s">
        <v>721</v>
      </c>
      <c r="D173" s="268" t="s">
        <v>2637</v>
      </c>
      <c r="E173" s="281">
        <v>1</v>
      </c>
      <c r="F173" s="1061"/>
      <c r="G173" s="270">
        <f t="shared" si="6"/>
        <v>0</v>
      </c>
      <c r="H173" s="277" t="s">
        <v>1082</v>
      </c>
      <c r="I173" s="271"/>
      <c r="J173" s="959" t="str">
        <f t="shared" si="5"/>
        <v>CHYBNÁ CENA</v>
      </c>
    </row>
    <row r="174" spans="1:10" ht="12.75">
      <c r="A174" s="272">
        <v>168</v>
      </c>
      <c r="B174" s="272" t="s">
        <v>713</v>
      </c>
      <c r="C174" s="279"/>
      <c r="D174" s="268" t="s">
        <v>2637</v>
      </c>
      <c r="E174" s="281">
        <v>1</v>
      </c>
      <c r="F174" s="1061"/>
      <c r="G174" s="270">
        <f t="shared" si="6"/>
        <v>0</v>
      </c>
      <c r="H174" s="277" t="s">
        <v>1084</v>
      </c>
      <c r="I174" s="271"/>
      <c r="J174" s="959" t="str">
        <f t="shared" si="5"/>
        <v>CHYBNÁ CENA</v>
      </c>
    </row>
    <row r="175" spans="1:10" ht="12.75">
      <c r="A175" s="272">
        <v>169</v>
      </c>
      <c r="B175" s="289"/>
      <c r="C175" s="288" t="s">
        <v>722</v>
      </c>
      <c r="D175" s="268"/>
      <c r="E175" s="281"/>
      <c r="F175" s="1061"/>
      <c r="G175" s="270"/>
      <c r="H175" s="277" t="s">
        <v>1075</v>
      </c>
      <c r="I175" s="271"/>
      <c r="J175" s="959" t="str">
        <f t="shared" si="5"/>
        <v/>
      </c>
    </row>
    <row r="176" spans="1:10" ht="12.75">
      <c r="A176" s="272">
        <v>170</v>
      </c>
      <c r="B176" s="272" t="s">
        <v>713</v>
      </c>
      <c r="C176" s="279" t="s">
        <v>723</v>
      </c>
      <c r="D176" s="268" t="s">
        <v>2637</v>
      </c>
      <c r="E176" s="281">
        <v>7</v>
      </c>
      <c r="F176" s="1061"/>
      <c r="G176" s="270">
        <f t="shared" si="6"/>
        <v>0</v>
      </c>
      <c r="H176" s="277" t="s">
        <v>1080</v>
      </c>
      <c r="I176" s="271"/>
      <c r="J176" s="959" t="str">
        <f t="shared" si="5"/>
        <v>CHYBNÁ CENA</v>
      </c>
    </row>
    <row r="177" spans="1:10" ht="12.75">
      <c r="A177" s="272">
        <v>171</v>
      </c>
      <c r="B177" s="272" t="s">
        <v>713</v>
      </c>
      <c r="C177" s="279"/>
      <c r="D177" s="268" t="s">
        <v>2637</v>
      </c>
      <c r="E177" s="281">
        <v>2</v>
      </c>
      <c r="F177" s="1061"/>
      <c r="G177" s="270">
        <f t="shared" si="6"/>
        <v>0</v>
      </c>
      <c r="H177" s="277" t="s">
        <v>1081</v>
      </c>
      <c r="I177" s="271"/>
      <c r="J177" s="959" t="str">
        <f t="shared" si="5"/>
        <v>CHYBNÁ CENA</v>
      </c>
    </row>
    <row r="178" spans="1:10" ht="12.75">
      <c r="A178" s="272">
        <v>172</v>
      </c>
      <c r="B178" s="272" t="s">
        <v>713</v>
      </c>
      <c r="C178" s="279" t="s">
        <v>724</v>
      </c>
      <c r="D178" s="268" t="s">
        <v>2637</v>
      </c>
      <c r="E178" s="281">
        <v>4</v>
      </c>
      <c r="F178" s="1061"/>
      <c r="G178" s="270">
        <f t="shared" si="6"/>
        <v>0</v>
      </c>
      <c r="H178" s="277" t="s">
        <v>1080</v>
      </c>
      <c r="I178" s="271"/>
      <c r="J178" s="959" t="str">
        <f t="shared" si="5"/>
        <v>CHYBNÁ CENA</v>
      </c>
    </row>
    <row r="179" spans="1:10" ht="12.75">
      <c r="A179" s="272">
        <v>173</v>
      </c>
      <c r="B179" s="272" t="s">
        <v>713</v>
      </c>
      <c r="C179" s="279"/>
      <c r="D179" s="268" t="s">
        <v>2637</v>
      </c>
      <c r="E179" s="281">
        <v>5</v>
      </c>
      <c r="F179" s="1061"/>
      <c r="G179" s="270">
        <f t="shared" si="6"/>
        <v>0</v>
      </c>
      <c r="H179" s="277" t="s">
        <v>1081</v>
      </c>
      <c r="I179" s="271"/>
      <c r="J179" s="959" t="str">
        <f t="shared" si="5"/>
        <v>CHYBNÁ CENA</v>
      </c>
    </row>
    <row r="180" spans="1:10" ht="12.75">
      <c r="A180" s="272">
        <v>174</v>
      </c>
      <c r="B180" s="272" t="s">
        <v>713</v>
      </c>
      <c r="C180" s="279" t="s">
        <v>725</v>
      </c>
      <c r="D180" s="268" t="s">
        <v>2637</v>
      </c>
      <c r="E180" s="281">
        <v>1</v>
      </c>
      <c r="F180" s="1061"/>
      <c r="G180" s="270">
        <f t="shared" si="6"/>
        <v>0</v>
      </c>
      <c r="H180" s="277" t="s">
        <v>1080</v>
      </c>
      <c r="I180" s="271"/>
      <c r="J180" s="959" t="str">
        <f t="shared" si="5"/>
        <v>CHYBNÁ CENA</v>
      </c>
    </row>
    <row r="181" spans="1:10" ht="12.75">
      <c r="A181" s="272">
        <v>175</v>
      </c>
      <c r="B181" s="272" t="s">
        <v>713</v>
      </c>
      <c r="C181" s="279"/>
      <c r="D181" s="268" t="s">
        <v>2637</v>
      </c>
      <c r="E181" s="281">
        <v>1</v>
      </c>
      <c r="F181" s="1061"/>
      <c r="G181" s="270">
        <f t="shared" si="6"/>
        <v>0</v>
      </c>
      <c r="H181" s="277" t="s">
        <v>1081</v>
      </c>
      <c r="I181" s="271"/>
      <c r="J181" s="959" t="str">
        <f t="shared" si="5"/>
        <v>CHYBNÁ CENA</v>
      </c>
    </row>
    <row r="182" spans="1:10" ht="25.5">
      <c r="A182" s="272">
        <v>176</v>
      </c>
      <c r="B182" s="272"/>
      <c r="C182" s="288" t="s">
        <v>726</v>
      </c>
      <c r="D182" s="268"/>
      <c r="E182" s="269"/>
      <c r="F182" s="1061"/>
      <c r="G182" s="270"/>
      <c r="H182" s="277" t="s">
        <v>727</v>
      </c>
      <c r="I182" s="271"/>
      <c r="J182" s="959" t="str">
        <f t="shared" si="5"/>
        <v/>
      </c>
    </row>
    <row r="183" spans="1:10" ht="25.5">
      <c r="A183" s="272">
        <v>177</v>
      </c>
      <c r="B183" s="272" t="s">
        <v>713</v>
      </c>
      <c r="C183" s="278" t="s">
        <v>728</v>
      </c>
      <c r="D183" s="268" t="s">
        <v>2637</v>
      </c>
      <c r="E183" s="281">
        <v>12</v>
      </c>
      <c r="F183" s="1061"/>
      <c r="G183" s="270">
        <f t="shared" si="6"/>
        <v>0</v>
      </c>
      <c r="H183" s="277" t="s">
        <v>1084</v>
      </c>
      <c r="I183" s="271"/>
      <c r="J183" s="959" t="str">
        <f t="shared" si="5"/>
        <v>CHYBNÁ CENA</v>
      </c>
    </row>
    <row r="184" spans="1:10" ht="25.5">
      <c r="A184" s="272">
        <v>178</v>
      </c>
      <c r="B184" s="272" t="s">
        <v>713</v>
      </c>
      <c r="C184" s="278" t="s">
        <v>729</v>
      </c>
      <c r="D184" s="268" t="s">
        <v>2637</v>
      </c>
      <c r="E184" s="281">
        <v>52</v>
      </c>
      <c r="F184" s="1061"/>
      <c r="G184" s="270">
        <f t="shared" si="6"/>
        <v>0</v>
      </c>
      <c r="H184" s="277" t="s">
        <v>1084</v>
      </c>
      <c r="I184" s="271"/>
      <c r="J184" s="959" t="str">
        <f t="shared" si="5"/>
        <v>CHYBNÁ CENA</v>
      </c>
    </row>
    <row r="185" spans="1:10" ht="25.5">
      <c r="A185" s="272">
        <v>179</v>
      </c>
      <c r="B185" s="272" t="s">
        <v>713</v>
      </c>
      <c r="C185" s="278" t="s">
        <v>730</v>
      </c>
      <c r="D185" s="268" t="s">
        <v>2637</v>
      </c>
      <c r="E185" s="281">
        <v>1</v>
      </c>
      <c r="F185" s="1061"/>
      <c r="G185" s="270">
        <f t="shared" si="6"/>
        <v>0</v>
      </c>
      <c r="H185" s="277" t="s">
        <v>1079</v>
      </c>
      <c r="I185" s="271"/>
      <c r="J185" s="959" t="str">
        <f t="shared" si="5"/>
        <v>CHYBNÁ CENA</v>
      </c>
    </row>
    <row r="186" spans="1:10" ht="25.5">
      <c r="A186" s="272">
        <v>180</v>
      </c>
      <c r="B186" s="272" t="s">
        <v>713</v>
      </c>
      <c r="C186" s="278" t="s">
        <v>731</v>
      </c>
      <c r="D186" s="268" t="s">
        <v>2637</v>
      </c>
      <c r="E186" s="281">
        <v>3</v>
      </c>
      <c r="F186" s="1061"/>
      <c r="G186" s="270">
        <f t="shared" si="6"/>
        <v>0</v>
      </c>
      <c r="H186" s="277" t="s">
        <v>1079</v>
      </c>
      <c r="I186" s="271"/>
      <c r="J186" s="959" t="str">
        <f t="shared" si="5"/>
        <v>CHYBNÁ CENA</v>
      </c>
    </row>
    <row r="187" spans="1:10" ht="25.5">
      <c r="A187" s="272">
        <v>181</v>
      </c>
      <c r="B187" s="272" t="s">
        <v>713</v>
      </c>
      <c r="C187" s="278" t="s">
        <v>732</v>
      </c>
      <c r="D187" s="268" t="s">
        <v>2637</v>
      </c>
      <c r="E187" s="281">
        <v>1</v>
      </c>
      <c r="F187" s="1061"/>
      <c r="G187" s="270">
        <f t="shared" si="6"/>
        <v>0</v>
      </c>
      <c r="H187" s="277" t="s">
        <v>1079</v>
      </c>
      <c r="I187" s="271"/>
      <c r="J187" s="959" t="str">
        <f t="shared" si="5"/>
        <v>CHYBNÁ CENA</v>
      </c>
    </row>
    <row r="188" spans="1:10" ht="25.5">
      <c r="A188" s="272">
        <v>182</v>
      </c>
      <c r="B188" s="272" t="s">
        <v>713</v>
      </c>
      <c r="C188" s="278" t="s">
        <v>733</v>
      </c>
      <c r="D188" s="268" t="s">
        <v>2637</v>
      </c>
      <c r="E188" s="281">
        <v>2</v>
      </c>
      <c r="F188" s="1061"/>
      <c r="G188" s="270">
        <f t="shared" si="6"/>
        <v>0</v>
      </c>
      <c r="H188" s="277" t="s">
        <v>1083</v>
      </c>
      <c r="I188" s="271"/>
      <c r="J188" s="959" t="str">
        <f t="shared" si="5"/>
        <v>CHYBNÁ CENA</v>
      </c>
    </row>
    <row r="189" spans="1:10" ht="25.5">
      <c r="A189" s="272">
        <v>183</v>
      </c>
      <c r="B189" s="272" t="s">
        <v>713</v>
      </c>
      <c r="C189" s="278" t="s">
        <v>734</v>
      </c>
      <c r="D189" s="268" t="s">
        <v>2637</v>
      </c>
      <c r="E189" s="281">
        <v>1</v>
      </c>
      <c r="F189" s="1061"/>
      <c r="G189" s="270">
        <f t="shared" si="6"/>
        <v>0</v>
      </c>
      <c r="H189" s="277" t="s">
        <v>1083</v>
      </c>
      <c r="I189" s="271"/>
      <c r="J189" s="959" t="str">
        <f t="shared" si="5"/>
        <v>CHYBNÁ CENA</v>
      </c>
    </row>
    <row r="190" spans="1:10" ht="12.75">
      <c r="A190" s="272">
        <v>184</v>
      </c>
      <c r="B190" s="272"/>
      <c r="C190" s="288" t="s">
        <v>735</v>
      </c>
      <c r="D190" s="268"/>
      <c r="E190" s="269"/>
      <c r="F190" s="1061"/>
      <c r="G190" s="270"/>
      <c r="H190" s="277" t="s">
        <v>1075</v>
      </c>
      <c r="I190" s="271"/>
      <c r="J190" s="959" t="str">
        <f t="shared" si="5"/>
        <v/>
      </c>
    </row>
    <row r="191" spans="1:10" ht="12.75">
      <c r="A191" s="272">
        <v>185</v>
      </c>
      <c r="B191" s="272" t="s">
        <v>736</v>
      </c>
      <c r="C191" s="279" t="s">
        <v>3967</v>
      </c>
      <c r="D191" s="268" t="s">
        <v>2637</v>
      </c>
      <c r="E191" s="269">
        <v>1</v>
      </c>
      <c r="F191" s="1061"/>
      <c r="G191" s="270">
        <f t="shared" si="6"/>
        <v>0</v>
      </c>
      <c r="H191" s="277" t="s">
        <v>1079</v>
      </c>
      <c r="I191" s="271"/>
      <c r="J191" s="959" t="str">
        <f t="shared" si="5"/>
        <v>CHYBNÁ CENA</v>
      </c>
    </row>
    <row r="192" spans="1:10" ht="12.75">
      <c r="A192" s="272">
        <v>186</v>
      </c>
      <c r="B192" s="272" t="s">
        <v>3968</v>
      </c>
      <c r="C192" s="279"/>
      <c r="D192" s="268" t="s">
        <v>2637</v>
      </c>
      <c r="E192" s="269">
        <v>1</v>
      </c>
      <c r="F192" s="1061"/>
      <c r="G192" s="270">
        <f t="shared" si="6"/>
        <v>0</v>
      </c>
      <c r="H192" s="277" t="s">
        <v>1080</v>
      </c>
      <c r="I192" s="271"/>
      <c r="J192" s="959" t="str">
        <f t="shared" si="5"/>
        <v>CHYBNÁ CENA</v>
      </c>
    </row>
    <row r="193" spans="1:10" ht="12.75">
      <c r="A193" s="272">
        <v>187</v>
      </c>
      <c r="B193" s="272" t="s">
        <v>736</v>
      </c>
      <c r="C193" s="279"/>
      <c r="D193" s="268" t="s">
        <v>2637</v>
      </c>
      <c r="E193" s="269">
        <v>1</v>
      </c>
      <c r="F193" s="1061"/>
      <c r="G193" s="270">
        <f t="shared" si="6"/>
        <v>0</v>
      </c>
      <c r="H193" s="277" t="s">
        <v>1081</v>
      </c>
      <c r="I193" s="271"/>
      <c r="J193" s="959" t="str">
        <f t="shared" si="5"/>
        <v>CHYBNÁ CENA</v>
      </c>
    </row>
    <row r="194" spans="1:10" ht="12.75">
      <c r="A194" s="272">
        <v>188</v>
      </c>
      <c r="B194" s="272" t="s">
        <v>736</v>
      </c>
      <c r="C194" s="279" t="s">
        <v>3969</v>
      </c>
      <c r="D194" s="268" t="s">
        <v>2637</v>
      </c>
      <c r="E194" s="269">
        <v>1</v>
      </c>
      <c r="F194" s="1061"/>
      <c r="G194" s="270">
        <f t="shared" si="6"/>
        <v>0</v>
      </c>
      <c r="H194" s="277" t="s">
        <v>1083</v>
      </c>
      <c r="I194" s="271"/>
      <c r="J194" s="959" t="str">
        <f t="shared" si="5"/>
        <v>CHYBNÁ CENA</v>
      </c>
    </row>
    <row r="195" spans="1:10" ht="12.75">
      <c r="A195" s="272">
        <v>189</v>
      </c>
      <c r="B195" s="272" t="s">
        <v>736</v>
      </c>
      <c r="C195" s="279" t="s">
        <v>3970</v>
      </c>
      <c r="D195" s="268" t="s">
        <v>2637</v>
      </c>
      <c r="E195" s="269">
        <v>1</v>
      </c>
      <c r="F195" s="1061"/>
      <c r="G195" s="270">
        <f t="shared" si="6"/>
        <v>0</v>
      </c>
      <c r="H195" s="277" t="s">
        <v>1084</v>
      </c>
      <c r="I195" s="271"/>
      <c r="J195" s="959" t="str">
        <f t="shared" si="5"/>
        <v>CHYBNÁ CENA</v>
      </c>
    </row>
    <row r="196" spans="1:10" ht="12.75">
      <c r="A196" s="272">
        <v>190</v>
      </c>
      <c r="B196" s="272" t="s">
        <v>736</v>
      </c>
      <c r="C196" s="279" t="s">
        <v>3971</v>
      </c>
      <c r="D196" s="268" t="s">
        <v>2637</v>
      </c>
      <c r="E196" s="269">
        <v>1</v>
      </c>
      <c r="F196" s="1061"/>
      <c r="G196" s="270">
        <f t="shared" si="6"/>
        <v>0</v>
      </c>
      <c r="H196" s="277" t="s">
        <v>1082</v>
      </c>
      <c r="I196" s="271"/>
      <c r="J196" s="959" t="str">
        <f t="shared" si="5"/>
        <v>CHYBNÁ CENA</v>
      </c>
    </row>
    <row r="197" spans="1:10" ht="12.75">
      <c r="A197" s="272">
        <v>191</v>
      </c>
      <c r="B197" s="272"/>
      <c r="C197" s="290" t="s">
        <v>3972</v>
      </c>
      <c r="D197" s="268"/>
      <c r="E197" s="269"/>
      <c r="F197" s="1061"/>
      <c r="G197" s="270"/>
      <c r="H197" s="277" t="s">
        <v>1075</v>
      </c>
      <c r="I197" s="271"/>
      <c r="J197" s="959" t="str">
        <f t="shared" si="5"/>
        <v/>
      </c>
    </row>
    <row r="198" spans="1:10" ht="12.75">
      <c r="A198" s="272">
        <v>192</v>
      </c>
      <c r="B198" s="272" t="s">
        <v>3973</v>
      </c>
      <c r="C198" s="279" t="s">
        <v>3974</v>
      </c>
      <c r="D198" s="280" t="s">
        <v>2637</v>
      </c>
      <c r="E198" s="281">
        <v>1</v>
      </c>
      <c r="F198" s="1061"/>
      <c r="G198" s="270">
        <f t="shared" si="6"/>
        <v>0</v>
      </c>
      <c r="H198" s="277" t="s">
        <v>1079</v>
      </c>
      <c r="I198" s="282"/>
      <c r="J198" s="959" t="str">
        <f aca="true" t="shared" si="7" ref="J198:J261">IF((ISBLANK(D198)),"",IF(G198&lt;=0,"CHYBNÁ CENA",""))</f>
        <v>CHYBNÁ CENA</v>
      </c>
    </row>
    <row r="199" spans="1:10" ht="12.75">
      <c r="A199" s="272">
        <v>193</v>
      </c>
      <c r="B199" s="272" t="s">
        <v>3973</v>
      </c>
      <c r="C199" s="279" t="s">
        <v>3975</v>
      </c>
      <c r="D199" s="268" t="s">
        <v>2637</v>
      </c>
      <c r="E199" s="269">
        <v>2</v>
      </c>
      <c r="F199" s="1061"/>
      <c r="G199" s="270">
        <f t="shared" si="6"/>
        <v>0</v>
      </c>
      <c r="H199" s="277" t="s">
        <v>1079</v>
      </c>
      <c r="I199" s="271"/>
      <c r="J199" s="959" t="str">
        <f t="shared" si="7"/>
        <v>CHYBNÁ CENA</v>
      </c>
    </row>
    <row r="200" spans="1:10" ht="12.75">
      <c r="A200" s="272">
        <v>194</v>
      </c>
      <c r="B200" s="272" t="s">
        <v>3973</v>
      </c>
      <c r="C200" s="279" t="s">
        <v>3976</v>
      </c>
      <c r="D200" s="268" t="s">
        <v>2637</v>
      </c>
      <c r="E200" s="269">
        <v>1</v>
      </c>
      <c r="F200" s="1061"/>
      <c r="G200" s="270">
        <f t="shared" si="6"/>
        <v>0</v>
      </c>
      <c r="H200" s="277" t="s">
        <v>1079</v>
      </c>
      <c r="I200" s="271"/>
      <c r="J200" s="959" t="str">
        <f t="shared" si="7"/>
        <v>CHYBNÁ CENA</v>
      </c>
    </row>
    <row r="201" spans="1:10" ht="12.75">
      <c r="A201" s="272">
        <v>195</v>
      </c>
      <c r="B201" s="272" t="s">
        <v>3973</v>
      </c>
      <c r="C201" s="279" t="s">
        <v>3977</v>
      </c>
      <c r="D201" s="268" t="s">
        <v>2637</v>
      </c>
      <c r="E201" s="269">
        <v>1</v>
      </c>
      <c r="F201" s="1061"/>
      <c r="G201" s="270">
        <f t="shared" si="6"/>
        <v>0</v>
      </c>
      <c r="H201" s="277" t="s">
        <v>1079</v>
      </c>
      <c r="I201" s="271"/>
      <c r="J201" s="959" t="str">
        <f t="shared" si="7"/>
        <v>CHYBNÁ CENA</v>
      </c>
    </row>
    <row r="202" spans="1:10" ht="12.75">
      <c r="A202" s="272">
        <v>196</v>
      </c>
      <c r="B202" s="272" t="s">
        <v>3973</v>
      </c>
      <c r="C202" s="279"/>
      <c r="D202" s="268" t="s">
        <v>2637</v>
      </c>
      <c r="E202" s="269">
        <v>1</v>
      </c>
      <c r="F202" s="1061"/>
      <c r="G202" s="270">
        <f t="shared" si="6"/>
        <v>0</v>
      </c>
      <c r="H202" s="277" t="s">
        <v>1080</v>
      </c>
      <c r="I202" s="271"/>
      <c r="J202" s="959" t="str">
        <f t="shared" si="7"/>
        <v>CHYBNÁ CENA</v>
      </c>
    </row>
    <row r="203" spans="1:10" ht="12.75">
      <c r="A203" s="272">
        <v>197</v>
      </c>
      <c r="B203" s="272" t="s">
        <v>3973</v>
      </c>
      <c r="C203" s="279"/>
      <c r="D203" s="268" t="s">
        <v>2637</v>
      </c>
      <c r="E203" s="269">
        <v>1</v>
      </c>
      <c r="F203" s="1061"/>
      <c r="G203" s="270">
        <f t="shared" si="6"/>
        <v>0</v>
      </c>
      <c r="H203" s="277" t="s">
        <v>1081</v>
      </c>
      <c r="I203" s="271"/>
      <c r="J203" s="959" t="str">
        <f t="shared" si="7"/>
        <v>CHYBNÁ CENA</v>
      </c>
    </row>
    <row r="204" spans="1:10" ht="12.75">
      <c r="A204" s="272">
        <v>198</v>
      </c>
      <c r="B204" s="272" t="s">
        <v>3973</v>
      </c>
      <c r="C204" s="279" t="s">
        <v>3978</v>
      </c>
      <c r="D204" s="268" t="s">
        <v>2637</v>
      </c>
      <c r="E204" s="269">
        <v>1</v>
      </c>
      <c r="F204" s="1061"/>
      <c r="G204" s="270">
        <f t="shared" si="6"/>
        <v>0</v>
      </c>
      <c r="H204" s="277" t="s">
        <v>1079</v>
      </c>
      <c r="I204" s="271"/>
      <c r="J204" s="959" t="str">
        <f t="shared" si="7"/>
        <v>CHYBNÁ CENA</v>
      </c>
    </row>
    <row r="205" spans="1:10" ht="12.75">
      <c r="A205" s="272">
        <v>199</v>
      </c>
      <c r="B205" s="272" t="s">
        <v>3973</v>
      </c>
      <c r="C205" s="279" t="s">
        <v>3979</v>
      </c>
      <c r="D205" s="268" t="s">
        <v>2637</v>
      </c>
      <c r="E205" s="269">
        <v>2</v>
      </c>
      <c r="F205" s="1061"/>
      <c r="G205" s="270">
        <f t="shared" si="6"/>
        <v>0</v>
      </c>
      <c r="H205" s="277" t="s">
        <v>1077</v>
      </c>
      <c r="I205" s="271"/>
      <c r="J205" s="959" t="str">
        <f t="shared" si="7"/>
        <v>CHYBNÁ CENA</v>
      </c>
    </row>
    <row r="206" spans="1:10" ht="12.75">
      <c r="A206" s="272">
        <v>200</v>
      </c>
      <c r="B206" s="272" t="s">
        <v>3973</v>
      </c>
      <c r="C206" s="279" t="s">
        <v>3980</v>
      </c>
      <c r="D206" s="268" t="s">
        <v>2637</v>
      </c>
      <c r="E206" s="269">
        <v>1</v>
      </c>
      <c r="F206" s="1061"/>
      <c r="G206" s="270">
        <f t="shared" si="6"/>
        <v>0</v>
      </c>
      <c r="H206" s="277" t="s">
        <v>1083</v>
      </c>
      <c r="I206" s="271"/>
      <c r="J206" s="959" t="str">
        <f t="shared" si="7"/>
        <v>CHYBNÁ CENA</v>
      </c>
    </row>
    <row r="207" spans="1:10" ht="12.75">
      <c r="A207" s="272">
        <v>201</v>
      </c>
      <c r="B207" s="272" t="s">
        <v>3973</v>
      </c>
      <c r="C207" s="279" t="s">
        <v>3981</v>
      </c>
      <c r="D207" s="268" t="s">
        <v>2637</v>
      </c>
      <c r="E207" s="269">
        <v>1</v>
      </c>
      <c r="F207" s="1061"/>
      <c r="G207" s="270">
        <f t="shared" si="6"/>
        <v>0</v>
      </c>
      <c r="H207" s="277" t="s">
        <v>1084</v>
      </c>
      <c r="I207" s="271"/>
      <c r="J207" s="959" t="str">
        <f t="shared" si="7"/>
        <v>CHYBNÁ CENA</v>
      </c>
    </row>
    <row r="208" spans="1:10" ht="12.75">
      <c r="A208" s="272">
        <v>202</v>
      </c>
      <c r="B208" s="272"/>
      <c r="C208" s="288" t="s">
        <v>3982</v>
      </c>
      <c r="D208" s="268"/>
      <c r="E208" s="269"/>
      <c r="F208" s="1061"/>
      <c r="G208" s="270"/>
      <c r="H208" s="277" t="s">
        <v>1075</v>
      </c>
      <c r="I208" s="271"/>
      <c r="J208" s="959" t="str">
        <f t="shared" si="7"/>
        <v/>
      </c>
    </row>
    <row r="209" spans="1:10" ht="12.75">
      <c r="A209" s="272">
        <v>203</v>
      </c>
      <c r="B209" s="272" t="s">
        <v>3953</v>
      </c>
      <c r="C209" s="279" t="s">
        <v>3983</v>
      </c>
      <c r="D209" s="268" t="s">
        <v>2637</v>
      </c>
      <c r="E209" s="269">
        <v>1</v>
      </c>
      <c r="F209" s="1061"/>
      <c r="G209" s="270">
        <f t="shared" si="6"/>
        <v>0</v>
      </c>
      <c r="H209" s="277"/>
      <c r="I209" s="271"/>
      <c r="J209" s="959" t="str">
        <f t="shared" si="7"/>
        <v>CHYBNÁ CENA</v>
      </c>
    </row>
    <row r="210" spans="1:10" ht="12.75">
      <c r="A210" s="272">
        <v>204</v>
      </c>
      <c r="B210" s="272" t="s">
        <v>3953</v>
      </c>
      <c r="C210" s="279" t="s">
        <v>3984</v>
      </c>
      <c r="D210" s="268" t="s">
        <v>2637</v>
      </c>
      <c r="E210" s="269">
        <v>3</v>
      </c>
      <c r="F210" s="1061"/>
      <c r="G210" s="270">
        <f t="shared" si="6"/>
        <v>0</v>
      </c>
      <c r="H210" s="277"/>
      <c r="I210" s="271"/>
      <c r="J210" s="959" t="str">
        <f t="shared" si="7"/>
        <v>CHYBNÁ CENA</v>
      </c>
    </row>
    <row r="211" spans="1:10" ht="12.75">
      <c r="A211" s="272">
        <v>205</v>
      </c>
      <c r="B211" s="272"/>
      <c r="C211" s="288" t="s">
        <v>3985</v>
      </c>
      <c r="D211" s="268"/>
      <c r="E211" s="269"/>
      <c r="F211" s="1061"/>
      <c r="G211" s="270"/>
      <c r="H211" s="277" t="s">
        <v>1075</v>
      </c>
      <c r="I211" s="271"/>
      <c r="J211" s="959" t="str">
        <f t="shared" si="7"/>
        <v/>
      </c>
    </row>
    <row r="212" spans="1:10" ht="12.75">
      <c r="A212" s="272">
        <v>206</v>
      </c>
      <c r="B212" s="272" t="s">
        <v>3953</v>
      </c>
      <c r="C212" s="279" t="s">
        <v>3986</v>
      </c>
      <c r="D212" s="268" t="s">
        <v>2637</v>
      </c>
      <c r="E212" s="269">
        <v>2</v>
      </c>
      <c r="F212" s="1061"/>
      <c r="G212" s="270">
        <f t="shared" si="6"/>
        <v>0</v>
      </c>
      <c r="H212" s="277" t="s">
        <v>1079</v>
      </c>
      <c r="I212" s="271"/>
      <c r="J212" s="959" t="str">
        <f t="shared" si="7"/>
        <v>CHYBNÁ CENA</v>
      </c>
    </row>
    <row r="213" spans="1:10" ht="12.75">
      <c r="A213" s="272">
        <v>207</v>
      </c>
      <c r="B213" s="272" t="s">
        <v>3955</v>
      </c>
      <c r="C213" s="279"/>
      <c r="D213" s="268" t="s">
        <v>2637</v>
      </c>
      <c r="E213" s="269">
        <v>2</v>
      </c>
      <c r="F213" s="1061"/>
      <c r="G213" s="270">
        <f t="shared" si="6"/>
        <v>0</v>
      </c>
      <c r="H213" s="277" t="s">
        <v>1080</v>
      </c>
      <c r="I213" s="271"/>
      <c r="J213" s="959" t="str">
        <f t="shared" si="7"/>
        <v>CHYBNÁ CENA</v>
      </c>
    </row>
    <row r="214" spans="1:10" ht="12.75">
      <c r="A214" s="272">
        <v>208</v>
      </c>
      <c r="B214" s="272" t="s">
        <v>3953</v>
      </c>
      <c r="C214" s="279"/>
      <c r="D214" s="268" t="s">
        <v>2637</v>
      </c>
      <c r="E214" s="269">
        <v>2</v>
      </c>
      <c r="F214" s="1061"/>
      <c r="G214" s="270">
        <f t="shared" si="6"/>
        <v>0</v>
      </c>
      <c r="H214" s="277" t="s">
        <v>1081</v>
      </c>
      <c r="I214" s="271"/>
      <c r="J214" s="959" t="str">
        <f t="shared" si="7"/>
        <v>CHYBNÁ CENA</v>
      </c>
    </row>
    <row r="215" spans="1:10" ht="12.75">
      <c r="A215" s="272">
        <v>209</v>
      </c>
      <c r="B215" s="272" t="s">
        <v>3953</v>
      </c>
      <c r="C215" s="279" t="s">
        <v>3987</v>
      </c>
      <c r="D215" s="268" t="s">
        <v>2637</v>
      </c>
      <c r="E215" s="269">
        <v>2</v>
      </c>
      <c r="F215" s="1061"/>
      <c r="G215" s="270">
        <f t="shared" si="6"/>
        <v>0</v>
      </c>
      <c r="H215" s="277" t="s">
        <v>1083</v>
      </c>
      <c r="I215" s="271"/>
      <c r="J215" s="959" t="str">
        <f t="shared" si="7"/>
        <v>CHYBNÁ CENA</v>
      </c>
    </row>
    <row r="216" spans="1:10" ht="12.75">
      <c r="A216" s="272">
        <v>210</v>
      </c>
      <c r="B216" s="272" t="s">
        <v>3953</v>
      </c>
      <c r="C216" s="279" t="s">
        <v>3988</v>
      </c>
      <c r="D216" s="268" t="s">
        <v>2637</v>
      </c>
      <c r="E216" s="269">
        <v>2</v>
      </c>
      <c r="F216" s="1061"/>
      <c r="G216" s="270">
        <f t="shared" si="6"/>
        <v>0</v>
      </c>
      <c r="H216" s="277" t="s">
        <v>1084</v>
      </c>
      <c r="I216" s="271"/>
      <c r="J216" s="959" t="str">
        <f t="shared" si="7"/>
        <v>CHYBNÁ CENA</v>
      </c>
    </row>
    <row r="217" spans="1:10" ht="12.75">
      <c r="A217" s="272">
        <v>211</v>
      </c>
      <c r="B217" s="272" t="s">
        <v>3953</v>
      </c>
      <c r="C217" s="279" t="s">
        <v>3989</v>
      </c>
      <c r="D217" s="268" t="s">
        <v>2637</v>
      </c>
      <c r="E217" s="269">
        <v>4</v>
      </c>
      <c r="F217" s="1061"/>
      <c r="G217" s="270">
        <f t="shared" si="6"/>
        <v>0</v>
      </c>
      <c r="H217" s="277" t="s">
        <v>1082</v>
      </c>
      <c r="I217" s="271"/>
      <c r="J217" s="959" t="str">
        <f t="shared" si="7"/>
        <v>CHYBNÁ CENA</v>
      </c>
    </row>
    <row r="218" spans="1:10" ht="12.75">
      <c r="A218" s="272">
        <v>212</v>
      </c>
      <c r="B218" s="272"/>
      <c r="C218" s="285" t="s">
        <v>3990</v>
      </c>
      <c r="D218" s="268"/>
      <c r="E218" s="269"/>
      <c r="F218" s="1061"/>
      <c r="G218" s="270"/>
      <c r="H218" s="277" t="s">
        <v>1075</v>
      </c>
      <c r="I218" s="271"/>
      <c r="J218" s="959" t="str">
        <f t="shared" si="7"/>
        <v/>
      </c>
    </row>
    <row r="219" spans="1:10" ht="12.75">
      <c r="A219" s="272">
        <v>213</v>
      </c>
      <c r="B219" s="272" t="s">
        <v>3991</v>
      </c>
      <c r="C219" s="277" t="s">
        <v>3990</v>
      </c>
      <c r="D219" s="268" t="s">
        <v>2637</v>
      </c>
      <c r="E219" s="269">
        <v>4</v>
      </c>
      <c r="F219" s="1061"/>
      <c r="G219" s="270">
        <f t="shared" si="6"/>
        <v>0</v>
      </c>
      <c r="H219" s="277" t="s">
        <v>1077</v>
      </c>
      <c r="I219" s="271"/>
      <c r="J219" s="959" t="str">
        <f t="shared" si="7"/>
        <v>CHYBNÁ CENA</v>
      </c>
    </row>
    <row r="220" spans="1:10" ht="12.75">
      <c r="A220" s="272">
        <v>214</v>
      </c>
      <c r="B220" s="272" t="s">
        <v>3991</v>
      </c>
      <c r="C220" s="277"/>
      <c r="D220" s="268" t="s">
        <v>2637</v>
      </c>
      <c r="E220" s="269">
        <v>17</v>
      </c>
      <c r="F220" s="1061"/>
      <c r="G220" s="270">
        <f t="shared" si="6"/>
        <v>0</v>
      </c>
      <c r="H220" s="277" t="s">
        <v>1079</v>
      </c>
      <c r="I220" s="271"/>
      <c r="J220" s="959" t="str">
        <f t="shared" si="7"/>
        <v>CHYBNÁ CENA</v>
      </c>
    </row>
    <row r="221" spans="1:10" ht="12.75">
      <c r="A221" s="272">
        <v>215</v>
      </c>
      <c r="B221" s="272" t="s">
        <v>3991</v>
      </c>
      <c r="C221" s="277"/>
      <c r="D221" s="268" t="s">
        <v>2637</v>
      </c>
      <c r="E221" s="269">
        <v>1</v>
      </c>
      <c r="F221" s="1061"/>
      <c r="G221" s="270">
        <f t="shared" si="6"/>
        <v>0</v>
      </c>
      <c r="H221" s="277" t="s">
        <v>1080</v>
      </c>
      <c r="I221" s="271"/>
      <c r="J221" s="959" t="str">
        <f t="shared" si="7"/>
        <v>CHYBNÁ CENA</v>
      </c>
    </row>
    <row r="222" spans="1:10" ht="12.75">
      <c r="A222" s="272">
        <v>216</v>
      </c>
      <c r="B222" s="272" t="s">
        <v>3991</v>
      </c>
      <c r="C222" s="277"/>
      <c r="D222" s="268" t="s">
        <v>2637</v>
      </c>
      <c r="E222" s="269">
        <v>1</v>
      </c>
      <c r="F222" s="1061"/>
      <c r="G222" s="270">
        <f t="shared" si="6"/>
        <v>0</v>
      </c>
      <c r="H222" s="277" t="s">
        <v>1081</v>
      </c>
      <c r="I222" s="271"/>
      <c r="J222" s="959" t="str">
        <f t="shared" si="7"/>
        <v>CHYBNÁ CENA</v>
      </c>
    </row>
    <row r="223" spans="1:10" ht="12.75">
      <c r="A223" s="272">
        <v>217</v>
      </c>
      <c r="B223" s="272" t="s">
        <v>3991</v>
      </c>
      <c r="C223" s="277"/>
      <c r="D223" s="268" t="s">
        <v>2637</v>
      </c>
      <c r="E223" s="269">
        <v>9</v>
      </c>
      <c r="F223" s="1061"/>
      <c r="G223" s="270">
        <f t="shared" si="6"/>
        <v>0</v>
      </c>
      <c r="H223" s="277" t="s">
        <v>1082</v>
      </c>
      <c r="I223" s="271"/>
      <c r="J223" s="959" t="str">
        <f t="shared" si="7"/>
        <v>CHYBNÁ CENA</v>
      </c>
    </row>
    <row r="224" spans="1:10" ht="12.75">
      <c r="A224" s="272">
        <v>218</v>
      </c>
      <c r="B224" s="272" t="s">
        <v>3991</v>
      </c>
      <c r="C224" s="277"/>
      <c r="D224" s="268" t="s">
        <v>2637</v>
      </c>
      <c r="E224" s="269">
        <v>7</v>
      </c>
      <c r="F224" s="1061"/>
      <c r="G224" s="270">
        <f t="shared" si="6"/>
        <v>0</v>
      </c>
      <c r="H224" s="277" t="s">
        <v>1083</v>
      </c>
      <c r="I224" s="271"/>
      <c r="J224" s="959" t="str">
        <f t="shared" si="7"/>
        <v>CHYBNÁ CENA</v>
      </c>
    </row>
    <row r="225" spans="1:10" ht="12.75">
      <c r="A225" s="272">
        <v>219</v>
      </c>
      <c r="B225" s="272" t="s">
        <v>3991</v>
      </c>
      <c r="C225" s="277"/>
      <c r="D225" s="268" t="s">
        <v>2637</v>
      </c>
      <c r="E225" s="269">
        <v>1</v>
      </c>
      <c r="F225" s="1061"/>
      <c r="G225" s="270">
        <f t="shared" si="6"/>
        <v>0</v>
      </c>
      <c r="H225" s="277" t="s">
        <v>1084</v>
      </c>
      <c r="I225" s="271"/>
      <c r="J225" s="959" t="str">
        <f t="shared" si="7"/>
        <v>CHYBNÁ CENA</v>
      </c>
    </row>
    <row r="226" spans="1:10" ht="25.5">
      <c r="A226" s="272">
        <v>220</v>
      </c>
      <c r="B226" s="272"/>
      <c r="C226" s="288" t="s">
        <v>3992</v>
      </c>
      <c r="D226" s="268"/>
      <c r="E226" s="269"/>
      <c r="F226" s="1061"/>
      <c r="G226" s="270"/>
      <c r="H226" s="277" t="s">
        <v>1075</v>
      </c>
      <c r="I226" s="271"/>
      <c r="J226" s="959" t="str">
        <f t="shared" si="7"/>
        <v/>
      </c>
    </row>
    <row r="227" spans="1:10" ht="25.5">
      <c r="A227" s="272">
        <v>221</v>
      </c>
      <c r="B227" s="272" t="s">
        <v>3993</v>
      </c>
      <c r="C227" s="278" t="s">
        <v>3992</v>
      </c>
      <c r="D227" s="268" t="s">
        <v>2637</v>
      </c>
      <c r="E227" s="269">
        <v>4</v>
      </c>
      <c r="F227" s="1061"/>
      <c r="G227" s="270">
        <f t="shared" si="6"/>
        <v>0</v>
      </c>
      <c r="H227" s="277" t="s">
        <v>1077</v>
      </c>
      <c r="I227" s="271"/>
      <c r="J227" s="959" t="str">
        <f t="shared" si="7"/>
        <v>CHYBNÁ CENA</v>
      </c>
    </row>
    <row r="228" spans="1:10" ht="12.75">
      <c r="A228" s="272">
        <v>222</v>
      </c>
      <c r="B228" s="272" t="s">
        <v>3993</v>
      </c>
      <c r="C228" s="278"/>
      <c r="D228" s="268" t="s">
        <v>2637</v>
      </c>
      <c r="E228" s="269">
        <v>7</v>
      </c>
      <c r="F228" s="1061"/>
      <c r="G228" s="270">
        <f t="shared" si="6"/>
        <v>0</v>
      </c>
      <c r="H228" s="277" t="s">
        <v>1079</v>
      </c>
      <c r="I228" s="271"/>
      <c r="J228" s="959" t="str">
        <f t="shared" si="7"/>
        <v>CHYBNÁ CENA</v>
      </c>
    </row>
    <row r="229" spans="1:10" ht="12.75">
      <c r="A229" s="272">
        <v>223</v>
      </c>
      <c r="B229" s="272" t="s">
        <v>3993</v>
      </c>
      <c r="C229" s="278"/>
      <c r="D229" s="268" t="s">
        <v>2637</v>
      </c>
      <c r="E229" s="269">
        <v>2</v>
      </c>
      <c r="F229" s="1061"/>
      <c r="G229" s="270">
        <f t="shared" si="6"/>
        <v>0</v>
      </c>
      <c r="H229" s="277" t="s">
        <v>1080</v>
      </c>
      <c r="I229" s="271"/>
      <c r="J229" s="959" t="str">
        <f t="shared" si="7"/>
        <v>CHYBNÁ CENA</v>
      </c>
    </row>
    <row r="230" spans="1:10" ht="12.75">
      <c r="A230" s="272">
        <v>224</v>
      </c>
      <c r="B230" s="272" t="s">
        <v>3993</v>
      </c>
      <c r="C230" s="278"/>
      <c r="D230" s="268" t="s">
        <v>2637</v>
      </c>
      <c r="E230" s="269">
        <v>2</v>
      </c>
      <c r="F230" s="1061"/>
      <c r="G230" s="270">
        <f t="shared" si="6"/>
        <v>0</v>
      </c>
      <c r="H230" s="277" t="s">
        <v>1081</v>
      </c>
      <c r="I230" s="271"/>
      <c r="J230" s="959" t="str">
        <f t="shared" si="7"/>
        <v>CHYBNÁ CENA</v>
      </c>
    </row>
    <row r="231" spans="1:10" ht="12.75">
      <c r="A231" s="272">
        <v>225</v>
      </c>
      <c r="B231" s="272" t="s">
        <v>3993</v>
      </c>
      <c r="C231" s="278"/>
      <c r="D231" s="268" t="s">
        <v>2637</v>
      </c>
      <c r="E231" s="269">
        <v>8</v>
      </c>
      <c r="F231" s="1061"/>
      <c r="G231" s="270">
        <f t="shared" si="6"/>
        <v>0</v>
      </c>
      <c r="H231" s="277" t="s">
        <v>1082</v>
      </c>
      <c r="I231" s="271"/>
      <c r="J231" s="959" t="str">
        <f t="shared" si="7"/>
        <v>CHYBNÁ CENA</v>
      </c>
    </row>
    <row r="232" spans="1:10" ht="12.75">
      <c r="A232" s="272">
        <v>226</v>
      </c>
      <c r="B232" s="272" t="s">
        <v>3993</v>
      </c>
      <c r="C232" s="278"/>
      <c r="D232" s="268" t="s">
        <v>2637</v>
      </c>
      <c r="E232" s="269">
        <v>6</v>
      </c>
      <c r="F232" s="1061"/>
      <c r="G232" s="270">
        <f t="shared" si="6"/>
        <v>0</v>
      </c>
      <c r="H232" s="277" t="s">
        <v>1083</v>
      </c>
      <c r="I232" s="271"/>
      <c r="J232" s="959" t="str">
        <f t="shared" si="7"/>
        <v>CHYBNÁ CENA</v>
      </c>
    </row>
    <row r="233" spans="1:10" ht="12.75">
      <c r="A233" s="272">
        <v>227</v>
      </c>
      <c r="B233" s="272" t="s">
        <v>3993</v>
      </c>
      <c r="C233" s="278"/>
      <c r="D233" s="268" t="s">
        <v>2637</v>
      </c>
      <c r="E233" s="269">
        <v>2</v>
      </c>
      <c r="F233" s="1061"/>
      <c r="G233" s="270">
        <f>E233*F233</f>
        <v>0</v>
      </c>
      <c r="H233" s="277" t="s">
        <v>1391</v>
      </c>
      <c r="I233" s="271"/>
      <c r="J233" s="959" t="str">
        <f t="shared" si="7"/>
        <v>CHYBNÁ CENA</v>
      </c>
    </row>
    <row r="234" spans="1:10" ht="12.75">
      <c r="A234" s="272">
        <v>228</v>
      </c>
      <c r="B234" s="272"/>
      <c r="C234" s="288" t="s">
        <v>1392</v>
      </c>
      <c r="D234" s="268"/>
      <c r="E234" s="269"/>
      <c r="F234" s="1061"/>
      <c r="G234" s="270"/>
      <c r="H234" s="277" t="s">
        <v>1075</v>
      </c>
      <c r="I234" s="271"/>
      <c r="J234" s="959" t="str">
        <f t="shared" si="7"/>
        <v/>
      </c>
    </row>
    <row r="235" spans="1:10" ht="38.25">
      <c r="A235" s="272">
        <v>229</v>
      </c>
      <c r="B235" s="272">
        <v>734</v>
      </c>
      <c r="C235" s="278" t="s">
        <v>1393</v>
      </c>
      <c r="D235" s="280" t="s">
        <v>2637</v>
      </c>
      <c r="E235" s="281">
        <v>66</v>
      </c>
      <c r="F235" s="1061"/>
      <c r="G235" s="270">
        <f>E235*F235</f>
        <v>0</v>
      </c>
      <c r="H235" s="278" t="s">
        <v>1394</v>
      </c>
      <c r="I235" s="271"/>
      <c r="J235" s="959" t="str">
        <f t="shared" si="7"/>
        <v>CHYBNÁ CENA</v>
      </c>
    </row>
    <row r="236" spans="1:10" ht="38.25">
      <c r="A236" s="272">
        <v>230</v>
      </c>
      <c r="B236" s="272">
        <v>734</v>
      </c>
      <c r="C236" s="278" t="s">
        <v>1395</v>
      </c>
      <c r="D236" s="280" t="s">
        <v>2637</v>
      </c>
      <c r="E236" s="281">
        <v>62</v>
      </c>
      <c r="F236" s="1061"/>
      <c r="G236" s="270">
        <f>E236*F236</f>
        <v>0</v>
      </c>
      <c r="H236" s="278" t="s">
        <v>1396</v>
      </c>
      <c r="I236" s="271"/>
      <c r="J236" s="959" t="str">
        <f t="shared" si="7"/>
        <v>CHYBNÁ CENA</v>
      </c>
    </row>
    <row r="237" spans="1:10" ht="12.75">
      <c r="A237" s="272">
        <v>231</v>
      </c>
      <c r="B237" s="272"/>
      <c r="C237" s="288" t="s">
        <v>1397</v>
      </c>
      <c r="D237" s="268"/>
      <c r="E237" s="269"/>
      <c r="F237" s="1060"/>
      <c r="G237" s="270"/>
      <c r="H237" s="277" t="s">
        <v>727</v>
      </c>
      <c r="I237" s="271"/>
      <c r="J237" s="959" t="str">
        <f t="shared" si="7"/>
        <v/>
      </c>
    </row>
    <row r="238" spans="1:10" ht="25.5">
      <c r="A238" s="272">
        <v>232</v>
      </c>
      <c r="B238" s="272" t="s">
        <v>1398</v>
      </c>
      <c r="C238" s="278" t="s">
        <v>1399</v>
      </c>
      <c r="D238" s="268" t="s">
        <v>2637</v>
      </c>
      <c r="E238" s="269">
        <v>1</v>
      </c>
      <c r="F238" s="1060"/>
      <c r="G238" s="270">
        <f aca="true" t="shared" si="8" ref="G238:G246">E238*F238</f>
        <v>0</v>
      </c>
      <c r="H238" s="277" t="s">
        <v>1400</v>
      </c>
      <c r="I238" s="271"/>
      <c r="J238" s="959" t="str">
        <f t="shared" si="7"/>
        <v>CHYBNÁ CENA</v>
      </c>
    </row>
    <row r="239" spans="1:10" ht="12.75">
      <c r="A239" s="272">
        <v>233</v>
      </c>
      <c r="B239" s="272"/>
      <c r="C239" s="278"/>
      <c r="D239" s="268" t="s">
        <v>2637</v>
      </c>
      <c r="E239" s="269">
        <v>2</v>
      </c>
      <c r="F239" s="1060"/>
      <c r="G239" s="270">
        <f t="shared" si="8"/>
        <v>0</v>
      </c>
      <c r="H239" s="277" t="s">
        <v>1401</v>
      </c>
      <c r="I239" s="271"/>
      <c r="J239" s="959" t="str">
        <f t="shared" si="7"/>
        <v>CHYBNÁ CENA</v>
      </c>
    </row>
    <row r="240" spans="1:10" ht="12.75">
      <c r="A240" s="272">
        <v>234</v>
      </c>
      <c r="B240" s="272" t="s">
        <v>1398</v>
      </c>
      <c r="C240" s="278"/>
      <c r="D240" s="268" t="s">
        <v>2637</v>
      </c>
      <c r="E240" s="269">
        <v>76</v>
      </c>
      <c r="F240" s="1060"/>
      <c r="G240" s="270">
        <f t="shared" si="8"/>
        <v>0</v>
      </c>
      <c r="H240" s="277" t="s">
        <v>1080</v>
      </c>
      <c r="I240" s="271"/>
      <c r="J240" s="959" t="str">
        <f t="shared" si="7"/>
        <v>CHYBNÁ CENA</v>
      </c>
    </row>
    <row r="241" spans="1:10" ht="12.75">
      <c r="A241" s="272">
        <v>235</v>
      </c>
      <c r="B241" s="272" t="s">
        <v>1398</v>
      </c>
      <c r="C241" s="278"/>
      <c r="D241" s="268" t="s">
        <v>2637</v>
      </c>
      <c r="E241" s="269">
        <v>71</v>
      </c>
      <c r="F241" s="1060"/>
      <c r="G241" s="270">
        <f t="shared" si="8"/>
        <v>0</v>
      </c>
      <c r="H241" s="277" t="s">
        <v>1081</v>
      </c>
      <c r="I241" s="271"/>
      <c r="J241" s="959" t="str">
        <f t="shared" si="7"/>
        <v>CHYBNÁ CENA</v>
      </c>
    </row>
    <row r="242" spans="1:10" ht="12.75">
      <c r="A242" s="272">
        <v>236</v>
      </c>
      <c r="B242" s="272" t="s">
        <v>1398</v>
      </c>
      <c r="C242" s="278" t="s">
        <v>1402</v>
      </c>
      <c r="D242" s="268" t="s">
        <v>2637</v>
      </c>
      <c r="E242" s="269">
        <v>1</v>
      </c>
      <c r="F242" s="1060"/>
      <c r="G242" s="270">
        <f t="shared" si="8"/>
        <v>0</v>
      </c>
      <c r="H242" s="277" t="s">
        <v>1401</v>
      </c>
      <c r="I242" s="271"/>
      <c r="J242" s="959" t="str">
        <f t="shared" si="7"/>
        <v>CHYBNÁ CENA</v>
      </c>
    </row>
    <row r="243" spans="1:10" ht="12.75">
      <c r="A243" s="272">
        <v>237</v>
      </c>
      <c r="B243" s="272" t="s">
        <v>1398</v>
      </c>
      <c r="C243" s="278" t="s">
        <v>1403</v>
      </c>
      <c r="D243" s="268" t="s">
        <v>2637</v>
      </c>
      <c r="E243" s="269">
        <v>8</v>
      </c>
      <c r="F243" s="1060"/>
      <c r="G243" s="270">
        <f t="shared" si="8"/>
        <v>0</v>
      </c>
      <c r="H243" s="277" t="s">
        <v>1400</v>
      </c>
      <c r="I243" s="271"/>
      <c r="J243" s="959" t="str">
        <f t="shared" si="7"/>
        <v>CHYBNÁ CENA</v>
      </c>
    </row>
    <row r="244" spans="1:10" ht="12.75">
      <c r="A244" s="272">
        <v>238</v>
      </c>
      <c r="B244" s="272" t="s">
        <v>1398</v>
      </c>
      <c r="C244" s="278"/>
      <c r="D244" s="268" t="s">
        <v>2637</v>
      </c>
      <c r="E244" s="269">
        <v>6</v>
      </c>
      <c r="F244" s="1060"/>
      <c r="G244" s="270">
        <f t="shared" si="8"/>
        <v>0</v>
      </c>
      <c r="H244" s="277" t="s">
        <v>4026</v>
      </c>
      <c r="I244" s="271"/>
      <c r="J244" s="959" t="str">
        <f t="shared" si="7"/>
        <v>CHYBNÁ CENA</v>
      </c>
    </row>
    <row r="245" spans="1:10" ht="12.75">
      <c r="A245" s="272">
        <v>239</v>
      </c>
      <c r="B245" s="272" t="s">
        <v>1398</v>
      </c>
      <c r="C245" s="278"/>
      <c r="D245" s="268" t="s">
        <v>2637</v>
      </c>
      <c r="E245" s="269">
        <v>296</v>
      </c>
      <c r="F245" s="1060"/>
      <c r="G245" s="270">
        <f t="shared" si="8"/>
        <v>0</v>
      </c>
      <c r="H245" s="277" t="s">
        <v>4027</v>
      </c>
      <c r="I245" s="271"/>
      <c r="J245" s="959" t="str">
        <f t="shared" si="7"/>
        <v>CHYBNÁ CENA</v>
      </c>
    </row>
    <row r="246" spans="1:10" ht="12.75">
      <c r="A246" s="272">
        <v>240</v>
      </c>
      <c r="B246" s="272" t="s">
        <v>1398</v>
      </c>
      <c r="C246" s="278"/>
      <c r="D246" s="268" t="s">
        <v>2637</v>
      </c>
      <c r="E246" s="269">
        <v>190</v>
      </c>
      <c r="F246" s="1060"/>
      <c r="G246" s="270">
        <f t="shared" si="8"/>
        <v>0</v>
      </c>
      <c r="H246" s="277" t="s">
        <v>4028</v>
      </c>
      <c r="I246" s="271"/>
      <c r="J246" s="959" t="str">
        <f t="shared" si="7"/>
        <v>CHYBNÁ CENA</v>
      </c>
    </row>
    <row r="247" spans="1:10" ht="12.75">
      <c r="A247" s="272">
        <v>241</v>
      </c>
      <c r="B247" s="272"/>
      <c r="C247" s="288" t="s">
        <v>4029</v>
      </c>
      <c r="D247" s="268"/>
      <c r="E247" s="269"/>
      <c r="F247" s="1060"/>
      <c r="G247" s="270"/>
      <c r="H247" s="277" t="s">
        <v>727</v>
      </c>
      <c r="I247" s="271"/>
      <c r="J247" s="959" t="str">
        <f t="shared" si="7"/>
        <v/>
      </c>
    </row>
    <row r="248" spans="1:10" ht="12.75">
      <c r="A248" s="272">
        <v>242</v>
      </c>
      <c r="B248" s="272" t="s">
        <v>1398</v>
      </c>
      <c r="C248" s="278" t="s">
        <v>4029</v>
      </c>
      <c r="D248" s="268" t="s">
        <v>2637</v>
      </c>
      <c r="E248" s="269">
        <v>4</v>
      </c>
      <c r="F248" s="1060"/>
      <c r="G248" s="270">
        <f aca="true" t="shared" si="9" ref="G248:G266">E248*F248</f>
        <v>0</v>
      </c>
      <c r="H248" s="277" t="s">
        <v>1400</v>
      </c>
      <c r="I248" s="271"/>
      <c r="J248" s="959" t="str">
        <f t="shared" si="7"/>
        <v>CHYBNÁ CENA</v>
      </c>
    </row>
    <row r="249" spans="1:10" ht="12.75">
      <c r="A249" s="272">
        <v>243</v>
      </c>
      <c r="B249" s="272" t="s">
        <v>1398</v>
      </c>
      <c r="C249" s="278"/>
      <c r="D249" s="268" t="s">
        <v>2637</v>
      </c>
      <c r="E249" s="269">
        <v>3</v>
      </c>
      <c r="F249" s="1060"/>
      <c r="G249" s="270">
        <f t="shared" si="9"/>
        <v>0</v>
      </c>
      <c r="H249" s="277" t="s">
        <v>1078</v>
      </c>
      <c r="I249" s="271"/>
      <c r="J249" s="959" t="str">
        <f t="shared" si="7"/>
        <v>CHYBNÁ CENA</v>
      </c>
    </row>
    <row r="250" spans="1:10" ht="12.75">
      <c r="A250" s="272">
        <v>244</v>
      </c>
      <c r="B250" s="272" t="s">
        <v>1398</v>
      </c>
      <c r="C250" s="278"/>
      <c r="D250" s="268" t="s">
        <v>2637</v>
      </c>
      <c r="E250" s="269">
        <v>148</v>
      </c>
      <c r="F250" s="1060"/>
      <c r="G250" s="270">
        <f t="shared" si="9"/>
        <v>0</v>
      </c>
      <c r="H250" s="277" t="s">
        <v>1080</v>
      </c>
      <c r="I250" s="271"/>
      <c r="J250" s="959" t="str">
        <f t="shared" si="7"/>
        <v>CHYBNÁ CENA</v>
      </c>
    </row>
    <row r="251" spans="1:10" ht="12.75">
      <c r="A251" s="272">
        <v>245</v>
      </c>
      <c r="B251" s="272" t="s">
        <v>1398</v>
      </c>
      <c r="C251" s="278"/>
      <c r="D251" s="268" t="s">
        <v>2637</v>
      </c>
      <c r="E251" s="269">
        <v>95</v>
      </c>
      <c r="F251" s="1060"/>
      <c r="G251" s="270">
        <f t="shared" si="9"/>
        <v>0</v>
      </c>
      <c r="H251" s="277" t="s">
        <v>1081</v>
      </c>
      <c r="I251" s="271"/>
      <c r="J251" s="959" t="str">
        <f t="shared" si="7"/>
        <v>CHYBNÁ CENA</v>
      </c>
    </row>
    <row r="252" spans="1:10" ht="12.75">
      <c r="A252" s="272">
        <v>246</v>
      </c>
      <c r="B252" s="272"/>
      <c r="C252" s="288" t="s">
        <v>4030</v>
      </c>
      <c r="D252" s="268"/>
      <c r="E252" s="269"/>
      <c r="F252" s="1060"/>
      <c r="G252" s="270"/>
      <c r="H252" s="277" t="s">
        <v>727</v>
      </c>
      <c r="I252" s="271"/>
      <c r="J252" s="959" t="str">
        <f t="shared" si="7"/>
        <v/>
      </c>
    </row>
    <row r="253" spans="1:10" ht="25.5">
      <c r="A253" s="272">
        <v>247</v>
      </c>
      <c r="B253" s="272" t="s">
        <v>4031</v>
      </c>
      <c r="C253" s="278" t="s">
        <v>4032</v>
      </c>
      <c r="D253" s="268" t="s">
        <v>2637</v>
      </c>
      <c r="E253" s="269">
        <v>1</v>
      </c>
      <c r="F253" s="1060"/>
      <c r="G253" s="270">
        <f t="shared" si="9"/>
        <v>0</v>
      </c>
      <c r="H253" s="277" t="s">
        <v>1400</v>
      </c>
      <c r="I253" s="271"/>
      <c r="J253" s="959" t="str">
        <f t="shared" si="7"/>
        <v>CHYBNÁ CENA</v>
      </c>
    </row>
    <row r="254" spans="1:10" ht="12.75">
      <c r="A254" s="272">
        <v>248</v>
      </c>
      <c r="B254" s="272" t="s">
        <v>4031</v>
      </c>
      <c r="C254" s="278"/>
      <c r="D254" s="268" t="s">
        <v>2637</v>
      </c>
      <c r="E254" s="269">
        <v>2</v>
      </c>
      <c r="F254" s="1060"/>
      <c r="G254" s="270">
        <f t="shared" si="9"/>
        <v>0</v>
      </c>
      <c r="H254" s="277" t="s">
        <v>1401</v>
      </c>
      <c r="I254" s="271"/>
      <c r="J254" s="959" t="str">
        <f t="shared" si="7"/>
        <v>CHYBNÁ CENA</v>
      </c>
    </row>
    <row r="255" spans="1:10" ht="12.75">
      <c r="A255" s="272">
        <v>249</v>
      </c>
      <c r="B255" s="272" t="s">
        <v>4031</v>
      </c>
      <c r="C255" s="278"/>
      <c r="D255" s="268" t="s">
        <v>2637</v>
      </c>
      <c r="E255" s="269">
        <v>76</v>
      </c>
      <c r="F255" s="1060"/>
      <c r="G255" s="270">
        <f t="shared" si="9"/>
        <v>0</v>
      </c>
      <c r="H255" s="277" t="s">
        <v>1080</v>
      </c>
      <c r="I255" s="271"/>
      <c r="J255" s="959" t="str">
        <f t="shared" si="7"/>
        <v>CHYBNÁ CENA</v>
      </c>
    </row>
    <row r="256" spans="1:10" ht="12.75">
      <c r="A256" s="272">
        <v>250</v>
      </c>
      <c r="B256" s="272" t="s">
        <v>4031</v>
      </c>
      <c r="C256" s="278"/>
      <c r="D256" s="268" t="s">
        <v>2637</v>
      </c>
      <c r="E256" s="269">
        <v>71</v>
      </c>
      <c r="F256" s="1060"/>
      <c r="G256" s="270">
        <f t="shared" si="9"/>
        <v>0</v>
      </c>
      <c r="H256" s="277" t="s">
        <v>1081</v>
      </c>
      <c r="I256" s="271"/>
      <c r="J256" s="959" t="str">
        <f t="shared" si="7"/>
        <v>CHYBNÁ CENA</v>
      </c>
    </row>
    <row r="257" spans="1:10" ht="25.5">
      <c r="A257" s="272">
        <v>251</v>
      </c>
      <c r="B257" s="272" t="s">
        <v>4031</v>
      </c>
      <c r="C257" s="278" t="s">
        <v>4033</v>
      </c>
      <c r="D257" s="268" t="s">
        <v>2637</v>
      </c>
      <c r="E257" s="269">
        <v>106</v>
      </c>
      <c r="F257" s="1060"/>
      <c r="G257" s="270">
        <f t="shared" si="9"/>
        <v>0</v>
      </c>
      <c r="H257" s="278" t="s">
        <v>4034</v>
      </c>
      <c r="I257" s="271"/>
      <c r="J257" s="959" t="str">
        <f t="shared" si="7"/>
        <v>CHYBNÁ CENA</v>
      </c>
    </row>
    <row r="258" spans="1:10" ht="12.75">
      <c r="A258" s="272">
        <v>252</v>
      </c>
      <c r="B258" s="272" t="s">
        <v>4031</v>
      </c>
      <c r="C258" s="278"/>
      <c r="D258" s="268" t="s">
        <v>2637</v>
      </c>
      <c r="E258" s="269">
        <v>4</v>
      </c>
      <c r="F258" s="1060"/>
      <c r="G258" s="270">
        <f t="shared" si="9"/>
        <v>0</v>
      </c>
      <c r="H258" s="278" t="s">
        <v>1081</v>
      </c>
      <c r="I258" s="271"/>
      <c r="J258" s="959" t="str">
        <f t="shared" si="7"/>
        <v>CHYBNÁ CENA</v>
      </c>
    </row>
    <row r="259" spans="1:10" ht="25.5">
      <c r="A259" s="272">
        <v>253</v>
      </c>
      <c r="B259" s="272" t="s">
        <v>4031</v>
      </c>
      <c r="C259" s="278" t="s">
        <v>4035</v>
      </c>
      <c r="D259" s="268" t="s">
        <v>2637</v>
      </c>
      <c r="E259" s="269">
        <v>1</v>
      </c>
      <c r="F259" s="1060"/>
      <c r="G259" s="270">
        <f t="shared" si="9"/>
        <v>0</v>
      </c>
      <c r="H259" s="277" t="s">
        <v>1401</v>
      </c>
      <c r="I259" s="271"/>
      <c r="J259" s="959" t="str">
        <f t="shared" si="7"/>
        <v>CHYBNÁ CENA</v>
      </c>
    </row>
    <row r="260" spans="1:10" ht="25.5">
      <c r="A260" s="272">
        <v>254</v>
      </c>
      <c r="B260" s="272" t="s">
        <v>4031</v>
      </c>
      <c r="C260" s="278" t="s">
        <v>4036</v>
      </c>
      <c r="D260" s="268" t="s">
        <v>2637</v>
      </c>
      <c r="E260" s="269">
        <v>6</v>
      </c>
      <c r="F260" s="1060"/>
      <c r="G260" s="270">
        <f t="shared" si="9"/>
        <v>0</v>
      </c>
      <c r="H260" s="277" t="s">
        <v>1400</v>
      </c>
      <c r="I260" s="271"/>
      <c r="J260" s="959" t="str">
        <f t="shared" si="7"/>
        <v>CHYBNÁ CENA</v>
      </c>
    </row>
    <row r="261" spans="1:10" ht="12.75">
      <c r="A261" s="272">
        <v>255</v>
      </c>
      <c r="B261" s="272" t="s">
        <v>4031</v>
      </c>
      <c r="C261" s="278"/>
      <c r="D261" s="268" t="s">
        <v>2637</v>
      </c>
      <c r="E261" s="269">
        <v>38</v>
      </c>
      <c r="F261" s="1060"/>
      <c r="G261" s="270">
        <f t="shared" si="9"/>
        <v>0</v>
      </c>
      <c r="H261" s="277" t="s">
        <v>1080</v>
      </c>
      <c r="I261" s="271"/>
      <c r="J261" s="959" t="str">
        <f t="shared" si="7"/>
        <v>CHYBNÁ CENA</v>
      </c>
    </row>
    <row r="262" spans="1:10" ht="12.75">
      <c r="A262" s="272">
        <v>256</v>
      </c>
      <c r="B262" s="272" t="s">
        <v>4031</v>
      </c>
      <c r="C262" s="278"/>
      <c r="D262" s="268" t="s">
        <v>2637</v>
      </c>
      <c r="E262" s="269">
        <v>44</v>
      </c>
      <c r="F262" s="1060"/>
      <c r="G262" s="270">
        <f t="shared" si="9"/>
        <v>0</v>
      </c>
      <c r="H262" s="277" t="s">
        <v>1081</v>
      </c>
      <c r="I262" s="271"/>
      <c r="J262" s="959" t="str">
        <f aca="true" t="shared" si="10" ref="J262:J325">IF((ISBLANK(D262)),"",IF(G262&lt;=0,"CHYBNÁ CENA",""))</f>
        <v>CHYBNÁ CENA</v>
      </c>
    </row>
    <row r="263" spans="1:10" ht="12.75">
      <c r="A263" s="272">
        <v>257</v>
      </c>
      <c r="B263" s="272"/>
      <c r="C263" s="288" t="s">
        <v>4037</v>
      </c>
      <c r="D263" s="268"/>
      <c r="E263" s="269"/>
      <c r="F263" s="1060"/>
      <c r="G263" s="270"/>
      <c r="H263" s="277" t="s">
        <v>727</v>
      </c>
      <c r="I263" s="271"/>
      <c r="J263" s="959" t="str">
        <f t="shared" si="10"/>
        <v/>
      </c>
    </row>
    <row r="264" spans="1:10" ht="12.75">
      <c r="A264" s="272">
        <v>258</v>
      </c>
      <c r="B264" s="265">
        <v>734</v>
      </c>
      <c r="C264" s="278" t="s">
        <v>4038</v>
      </c>
      <c r="D264" s="268" t="s">
        <v>2637</v>
      </c>
      <c r="E264" s="269">
        <v>1</v>
      </c>
      <c r="F264" s="1060"/>
      <c r="G264" s="270">
        <f t="shared" si="9"/>
        <v>0</v>
      </c>
      <c r="H264" s="277" t="s">
        <v>1080</v>
      </c>
      <c r="I264" s="271"/>
      <c r="J264" s="959" t="str">
        <f t="shared" si="10"/>
        <v>CHYBNÁ CENA</v>
      </c>
    </row>
    <row r="265" spans="1:10" ht="12.75">
      <c r="A265" s="272">
        <v>259</v>
      </c>
      <c r="B265" s="265">
        <v>734</v>
      </c>
      <c r="C265" s="278"/>
      <c r="D265" s="268" t="s">
        <v>2637</v>
      </c>
      <c r="E265" s="269">
        <v>1</v>
      </c>
      <c r="F265" s="1060"/>
      <c r="G265" s="270">
        <f t="shared" si="9"/>
        <v>0</v>
      </c>
      <c r="H265" s="277" t="s">
        <v>1081</v>
      </c>
      <c r="I265" s="271"/>
      <c r="J265" s="959" t="str">
        <f t="shared" si="10"/>
        <v>CHYBNÁ CENA</v>
      </c>
    </row>
    <row r="266" spans="1:10" ht="12.75">
      <c r="A266" s="272">
        <v>260</v>
      </c>
      <c r="B266" s="265">
        <v>734</v>
      </c>
      <c r="C266" s="278" t="s">
        <v>4039</v>
      </c>
      <c r="D266" s="268" t="s">
        <v>2637</v>
      </c>
      <c r="E266" s="269">
        <v>1</v>
      </c>
      <c r="F266" s="1060"/>
      <c r="G266" s="270">
        <f t="shared" si="9"/>
        <v>0</v>
      </c>
      <c r="H266" s="277" t="s">
        <v>1084</v>
      </c>
      <c r="I266" s="271"/>
      <c r="J266" s="959" t="str">
        <f t="shared" si="10"/>
        <v>CHYBNÁ CENA</v>
      </c>
    </row>
    <row r="267" spans="1:10" ht="12.75">
      <c r="A267" s="272">
        <v>261</v>
      </c>
      <c r="B267" s="265">
        <v>734</v>
      </c>
      <c r="C267" s="291"/>
      <c r="D267" s="292"/>
      <c r="E267" s="293"/>
      <c r="F267" s="1062"/>
      <c r="G267" s="270"/>
      <c r="H267" s="291"/>
      <c r="I267" s="271"/>
      <c r="J267" s="959" t="str">
        <f t="shared" si="10"/>
        <v/>
      </c>
    </row>
    <row r="268" spans="1:10" ht="12.75">
      <c r="A268" s="272">
        <v>262</v>
      </c>
      <c r="B268" s="275">
        <v>735</v>
      </c>
      <c r="C268" s="276" t="s">
        <v>4040</v>
      </c>
      <c r="D268" s="268"/>
      <c r="E268" s="269"/>
      <c r="F268" s="1060"/>
      <c r="G268" s="270"/>
      <c r="H268" s="278"/>
      <c r="I268" s="271"/>
      <c r="J268" s="959" t="str">
        <f t="shared" si="10"/>
        <v/>
      </c>
    </row>
    <row r="269" spans="1:10" ht="25.5">
      <c r="A269" s="272">
        <v>263</v>
      </c>
      <c r="B269" s="272"/>
      <c r="C269" s="288" t="s">
        <v>4041</v>
      </c>
      <c r="D269" s="268"/>
      <c r="E269" s="269"/>
      <c r="F269" s="1060"/>
      <c r="G269" s="730"/>
      <c r="H269" s="277" t="s">
        <v>727</v>
      </c>
      <c r="I269" s="271"/>
      <c r="J269" s="959" t="str">
        <f t="shared" si="10"/>
        <v/>
      </c>
    </row>
    <row r="270" spans="1:10" ht="12.75">
      <c r="A270" s="272">
        <v>264</v>
      </c>
      <c r="B270" s="272" t="s">
        <v>4042</v>
      </c>
      <c r="C270" s="278" t="s">
        <v>4043</v>
      </c>
      <c r="D270" s="268" t="s">
        <v>2637</v>
      </c>
      <c r="E270" s="269">
        <v>32</v>
      </c>
      <c r="F270" s="1061"/>
      <c r="G270" s="270">
        <f aca="true" t="shared" si="11" ref="G270:G277">E270*F270</f>
        <v>0</v>
      </c>
      <c r="H270" s="277" t="s">
        <v>1080</v>
      </c>
      <c r="I270" s="271"/>
      <c r="J270" s="959" t="str">
        <f t="shared" si="10"/>
        <v>CHYBNÁ CENA</v>
      </c>
    </row>
    <row r="271" spans="1:10" ht="12.75">
      <c r="A271" s="272">
        <v>265</v>
      </c>
      <c r="B271" s="272" t="s">
        <v>4042</v>
      </c>
      <c r="C271" s="278" t="s">
        <v>4044</v>
      </c>
      <c r="D271" s="268" t="s">
        <v>2637</v>
      </c>
      <c r="E271" s="269">
        <v>12</v>
      </c>
      <c r="F271" s="1061"/>
      <c r="G271" s="270">
        <f t="shared" si="11"/>
        <v>0</v>
      </c>
      <c r="H271" s="277" t="s">
        <v>1080</v>
      </c>
      <c r="I271" s="271"/>
      <c r="J271" s="959" t="str">
        <f t="shared" si="10"/>
        <v>CHYBNÁ CENA</v>
      </c>
    </row>
    <row r="272" spans="1:10" ht="12.75">
      <c r="A272" s="272">
        <v>266</v>
      </c>
      <c r="B272" s="272" t="s">
        <v>4042</v>
      </c>
      <c r="C272" s="278" t="s">
        <v>4045</v>
      </c>
      <c r="D272" s="268" t="s">
        <v>2637</v>
      </c>
      <c r="E272" s="269">
        <v>6</v>
      </c>
      <c r="F272" s="1061"/>
      <c r="G272" s="270">
        <f t="shared" si="11"/>
        <v>0</v>
      </c>
      <c r="H272" s="277" t="s">
        <v>1080</v>
      </c>
      <c r="I272" s="271"/>
      <c r="J272" s="959" t="str">
        <f t="shared" si="10"/>
        <v>CHYBNÁ CENA</v>
      </c>
    </row>
    <row r="273" spans="1:10" ht="12.75">
      <c r="A273" s="272">
        <v>267</v>
      </c>
      <c r="B273" s="272" t="s">
        <v>4042</v>
      </c>
      <c r="C273" s="278"/>
      <c r="D273" s="268" t="s">
        <v>2637</v>
      </c>
      <c r="E273" s="269">
        <v>14</v>
      </c>
      <c r="F273" s="1061"/>
      <c r="G273" s="270">
        <f t="shared" si="11"/>
        <v>0</v>
      </c>
      <c r="H273" s="277" t="s">
        <v>1081</v>
      </c>
      <c r="I273" s="271"/>
      <c r="J273" s="959" t="str">
        <f t="shared" si="10"/>
        <v>CHYBNÁ CENA</v>
      </c>
    </row>
    <row r="274" spans="1:10" ht="12.75">
      <c r="A274" s="272">
        <v>268</v>
      </c>
      <c r="B274" s="272" t="s">
        <v>4042</v>
      </c>
      <c r="C274" s="278" t="s">
        <v>4046</v>
      </c>
      <c r="D274" s="268" t="s">
        <v>2637</v>
      </c>
      <c r="E274" s="269">
        <v>4</v>
      </c>
      <c r="F274" s="1061"/>
      <c r="G274" s="270">
        <f t="shared" si="11"/>
        <v>0</v>
      </c>
      <c r="H274" s="277" t="s">
        <v>1080</v>
      </c>
      <c r="I274" s="271"/>
      <c r="J274" s="959" t="str">
        <f t="shared" si="10"/>
        <v>CHYBNÁ CENA</v>
      </c>
    </row>
    <row r="275" spans="1:10" ht="12.75">
      <c r="A275" s="272">
        <v>269</v>
      </c>
      <c r="B275" s="272" t="s">
        <v>4042</v>
      </c>
      <c r="C275" s="295"/>
      <c r="D275" s="268" t="s">
        <v>2637</v>
      </c>
      <c r="E275" s="269">
        <v>24</v>
      </c>
      <c r="F275" s="1061"/>
      <c r="G275" s="270">
        <f t="shared" si="11"/>
        <v>0</v>
      </c>
      <c r="H275" s="277" t="s">
        <v>1081</v>
      </c>
      <c r="I275" s="271"/>
      <c r="J275" s="959" t="str">
        <f t="shared" si="10"/>
        <v>CHYBNÁ CENA</v>
      </c>
    </row>
    <row r="276" spans="1:10" ht="12.75">
      <c r="A276" s="272">
        <v>270</v>
      </c>
      <c r="B276" s="272" t="s">
        <v>4042</v>
      </c>
      <c r="C276" s="278" t="s">
        <v>4064</v>
      </c>
      <c r="D276" s="268" t="s">
        <v>2637</v>
      </c>
      <c r="E276" s="269">
        <v>4</v>
      </c>
      <c r="F276" s="1061"/>
      <c r="G276" s="270">
        <f t="shared" si="11"/>
        <v>0</v>
      </c>
      <c r="H276" s="277" t="s">
        <v>1080</v>
      </c>
      <c r="I276" s="271"/>
      <c r="J276" s="959" t="str">
        <f t="shared" si="10"/>
        <v>CHYBNÁ CENA</v>
      </c>
    </row>
    <row r="277" spans="1:10" ht="12.75">
      <c r="A277" s="272">
        <v>271</v>
      </c>
      <c r="B277" s="272" t="s">
        <v>4042</v>
      </c>
      <c r="C277" s="295"/>
      <c r="D277" s="268" t="s">
        <v>2637</v>
      </c>
      <c r="E277" s="269">
        <v>28</v>
      </c>
      <c r="F277" s="1061"/>
      <c r="G277" s="270">
        <f t="shared" si="11"/>
        <v>0</v>
      </c>
      <c r="H277" s="277" t="s">
        <v>1081</v>
      </c>
      <c r="I277" s="271"/>
      <c r="J277" s="959" t="str">
        <f t="shared" si="10"/>
        <v>CHYBNÁ CENA</v>
      </c>
    </row>
    <row r="278" spans="1:10" ht="25.5">
      <c r="A278" s="272">
        <v>272</v>
      </c>
      <c r="B278" s="272"/>
      <c r="C278" s="288" t="s">
        <v>4065</v>
      </c>
      <c r="D278" s="268"/>
      <c r="E278" s="269"/>
      <c r="F278" s="1060"/>
      <c r="G278" s="730"/>
      <c r="H278" s="277" t="s">
        <v>727</v>
      </c>
      <c r="I278" s="271"/>
      <c r="J278" s="959" t="str">
        <f t="shared" si="10"/>
        <v/>
      </c>
    </row>
    <row r="279" spans="1:10" ht="12.75">
      <c r="A279" s="272">
        <v>273</v>
      </c>
      <c r="B279" s="272" t="s">
        <v>4042</v>
      </c>
      <c r="C279" s="278" t="s">
        <v>4043</v>
      </c>
      <c r="D279" s="268" t="s">
        <v>2637</v>
      </c>
      <c r="E279" s="269">
        <v>6</v>
      </c>
      <c r="F279" s="1061"/>
      <c r="G279" s="270">
        <f>E279*F279</f>
        <v>0</v>
      </c>
      <c r="H279" s="277" t="s">
        <v>1080</v>
      </c>
      <c r="I279" s="271"/>
      <c r="J279" s="959" t="str">
        <f t="shared" si="10"/>
        <v>CHYBNÁ CENA</v>
      </c>
    </row>
    <row r="280" spans="1:10" ht="12.75">
      <c r="A280" s="272">
        <v>274</v>
      </c>
      <c r="B280" s="272" t="s">
        <v>4042</v>
      </c>
      <c r="C280" s="278" t="s">
        <v>4044</v>
      </c>
      <c r="D280" s="268" t="s">
        <v>2637</v>
      </c>
      <c r="E280" s="269">
        <v>4</v>
      </c>
      <c r="F280" s="1061"/>
      <c r="G280" s="270">
        <f>E280*F280</f>
        <v>0</v>
      </c>
      <c r="H280" s="277" t="s">
        <v>1080</v>
      </c>
      <c r="I280" s="271"/>
      <c r="J280" s="959" t="str">
        <f t="shared" si="10"/>
        <v>CHYBNÁ CENA</v>
      </c>
    </row>
    <row r="281" spans="1:10" ht="25.5">
      <c r="A281" s="272">
        <v>275</v>
      </c>
      <c r="B281" s="272"/>
      <c r="C281" s="288" t="s">
        <v>4066</v>
      </c>
      <c r="D281" s="268"/>
      <c r="E281" s="269"/>
      <c r="F281" s="1060"/>
      <c r="G281" s="730"/>
      <c r="H281" s="277" t="s">
        <v>727</v>
      </c>
      <c r="I281" s="271"/>
      <c r="J281" s="959" t="str">
        <f t="shared" si="10"/>
        <v/>
      </c>
    </row>
    <row r="282" spans="1:10" ht="12.75">
      <c r="A282" s="272">
        <v>276</v>
      </c>
      <c r="B282" s="272" t="s">
        <v>4042</v>
      </c>
      <c r="C282" s="278" t="s">
        <v>4067</v>
      </c>
      <c r="D282" s="268" t="s">
        <v>2637</v>
      </c>
      <c r="E282" s="269">
        <v>1</v>
      </c>
      <c r="F282" s="1060"/>
      <c r="G282" s="270">
        <f aca="true" t="shared" si="12" ref="G282:G294">E282*F282</f>
        <v>0</v>
      </c>
      <c r="H282" s="277" t="s">
        <v>1401</v>
      </c>
      <c r="I282" s="271"/>
      <c r="J282" s="959" t="str">
        <f t="shared" si="10"/>
        <v>CHYBNÁ CENA</v>
      </c>
    </row>
    <row r="283" spans="1:10" ht="12.75">
      <c r="A283" s="272">
        <v>277</v>
      </c>
      <c r="B283" s="272" t="s">
        <v>4042</v>
      </c>
      <c r="C283" s="278"/>
      <c r="D283" s="268" t="s">
        <v>2637</v>
      </c>
      <c r="E283" s="269">
        <v>6</v>
      </c>
      <c r="F283" s="1060"/>
      <c r="G283" s="270">
        <f t="shared" si="12"/>
        <v>0</v>
      </c>
      <c r="H283" s="277" t="s">
        <v>1080</v>
      </c>
      <c r="I283" s="271"/>
      <c r="J283" s="959" t="str">
        <f t="shared" si="10"/>
        <v>CHYBNÁ CENA</v>
      </c>
    </row>
    <row r="284" spans="1:10" ht="12.75">
      <c r="A284" s="272">
        <v>278</v>
      </c>
      <c r="B284" s="272" t="s">
        <v>4042</v>
      </c>
      <c r="C284" s="278" t="s">
        <v>2162</v>
      </c>
      <c r="D284" s="268" t="s">
        <v>2637</v>
      </c>
      <c r="E284" s="269">
        <v>4</v>
      </c>
      <c r="F284" s="1060"/>
      <c r="G284" s="270">
        <f t="shared" si="12"/>
        <v>0</v>
      </c>
      <c r="H284" s="277" t="s">
        <v>1080</v>
      </c>
      <c r="I284" s="271"/>
      <c r="J284" s="959" t="str">
        <f t="shared" si="10"/>
        <v>CHYBNÁ CENA</v>
      </c>
    </row>
    <row r="285" spans="1:10" ht="12.75">
      <c r="A285" s="272">
        <v>279</v>
      </c>
      <c r="B285" s="272" t="s">
        <v>4042</v>
      </c>
      <c r="C285" s="278"/>
      <c r="D285" s="268" t="s">
        <v>2637</v>
      </c>
      <c r="E285" s="269">
        <v>1</v>
      </c>
      <c r="F285" s="1060"/>
      <c r="G285" s="270">
        <f t="shared" si="12"/>
        <v>0</v>
      </c>
      <c r="H285" s="277" t="s">
        <v>1081</v>
      </c>
      <c r="I285" s="271"/>
      <c r="J285" s="959" t="str">
        <f t="shared" si="10"/>
        <v>CHYBNÁ CENA</v>
      </c>
    </row>
    <row r="286" spans="1:10" ht="12.75">
      <c r="A286" s="272">
        <v>280</v>
      </c>
      <c r="B286" s="272" t="s">
        <v>4042</v>
      </c>
      <c r="C286" s="278" t="s">
        <v>4043</v>
      </c>
      <c r="D286" s="268" t="s">
        <v>2637</v>
      </c>
      <c r="E286" s="269">
        <v>2</v>
      </c>
      <c r="F286" s="1060"/>
      <c r="G286" s="270">
        <f t="shared" si="12"/>
        <v>0</v>
      </c>
      <c r="H286" s="277" t="s">
        <v>1080</v>
      </c>
      <c r="I286" s="271"/>
      <c r="J286" s="959" t="str">
        <f t="shared" si="10"/>
        <v>CHYBNÁ CENA</v>
      </c>
    </row>
    <row r="287" spans="1:10" ht="12.75">
      <c r="A287" s="272">
        <v>281</v>
      </c>
      <c r="B287" s="272" t="s">
        <v>4042</v>
      </c>
      <c r="C287" s="278" t="s">
        <v>4044</v>
      </c>
      <c r="D287" s="268" t="s">
        <v>2637</v>
      </c>
      <c r="E287" s="269">
        <v>1</v>
      </c>
      <c r="F287" s="1060"/>
      <c r="G287" s="270">
        <f t="shared" si="12"/>
        <v>0</v>
      </c>
      <c r="H287" s="277" t="s">
        <v>1401</v>
      </c>
      <c r="I287" s="271"/>
      <c r="J287" s="959" t="str">
        <f t="shared" si="10"/>
        <v>CHYBNÁ CENA</v>
      </c>
    </row>
    <row r="288" spans="1:10" ht="12.75">
      <c r="A288" s="272">
        <v>282</v>
      </c>
      <c r="B288" s="272" t="s">
        <v>4042</v>
      </c>
      <c r="C288" s="295"/>
      <c r="D288" s="268" t="s">
        <v>2637</v>
      </c>
      <c r="E288" s="269">
        <v>1</v>
      </c>
      <c r="F288" s="1060"/>
      <c r="G288" s="270">
        <f t="shared" si="12"/>
        <v>0</v>
      </c>
      <c r="H288" s="277" t="s">
        <v>1080</v>
      </c>
      <c r="I288" s="271"/>
      <c r="J288" s="959" t="str">
        <f t="shared" si="10"/>
        <v>CHYBNÁ CENA</v>
      </c>
    </row>
    <row r="289" spans="1:10" ht="12.75">
      <c r="A289" s="272">
        <v>283</v>
      </c>
      <c r="B289" s="272" t="s">
        <v>4042</v>
      </c>
      <c r="C289" s="295"/>
      <c r="D289" s="268" t="s">
        <v>2637</v>
      </c>
      <c r="E289" s="269">
        <v>2</v>
      </c>
      <c r="F289" s="1060"/>
      <c r="G289" s="270">
        <f t="shared" si="12"/>
        <v>0</v>
      </c>
      <c r="H289" s="277" t="s">
        <v>1081</v>
      </c>
      <c r="I289" s="271"/>
      <c r="J289" s="959" t="str">
        <f t="shared" si="10"/>
        <v>CHYBNÁ CENA</v>
      </c>
    </row>
    <row r="290" spans="1:10" ht="12.75">
      <c r="A290" s="272">
        <v>284</v>
      </c>
      <c r="B290" s="272" t="s">
        <v>4042</v>
      </c>
      <c r="C290" s="278" t="s">
        <v>4045</v>
      </c>
      <c r="D290" s="268" t="s">
        <v>2637</v>
      </c>
      <c r="E290" s="269">
        <v>1</v>
      </c>
      <c r="F290" s="1060"/>
      <c r="G290" s="270">
        <f t="shared" si="12"/>
        <v>0</v>
      </c>
      <c r="H290" s="277" t="s">
        <v>1080</v>
      </c>
      <c r="I290" s="271"/>
      <c r="J290" s="959" t="str">
        <f t="shared" si="10"/>
        <v>CHYBNÁ CENA</v>
      </c>
    </row>
    <row r="291" spans="1:10" ht="12.75">
      <c r="A291" s="272">
        <v>285</v>
      </c>
      <c r="B291" s="272" t="s">
        <v>4042</v>
      </c>
      <c r="C291" s="295"/>
      <c r="D291" s="268" t="s">
        <v>2637</v>
      </c>
      <c r="E291" s="269">
        <v>1</v>
      </c>
      <c r="F291" s="1060"/>
      <c r="G291" s="270">
        <f t="shared" si="12"/>
        <v>0</v>
      </c>
      <c r="H291" s="277" t="s">
        <v>1081</v>
      </c>
      <c r="I291" s="271"/>
      <c r="J291" s="959" t="str">
        <f t="shared" si="10"/>
        <v>CHYBNÁ CENA</v>
      </c>
    </row>
    <row r="292" spans="1:10" ht="12.75">
      <c r="A292" s="272">
        <v>286</v>
      </c>
      <c r="B292" s="272" t="s">
        <v>4042</v>
      </c>
      <c r="C292" s="278" t="s">
        <v>4046</v>
      </c>
      <c r="D292" s="268" t="s">
        <v>2637</v>
      </c>
      <c r="E292" s="269">
        <v>1</v>
      </c>
      <c r="F292" s="1061"/>
      <c r="G292" s="270">
        <f t="shared" si="12"/>
        <v>0</v>
      </c>
      <c r="H292" s="277" t="s">
        <v>1080</v>
      </c>
      <c r="I292" s="271"/>
      <c r="J292" s="959" t="str">
        <f t="shared" si="10"/>
        <v>CHYBNÁ CENA</v>
      </c>
    </row>
    <row r="293" spans="1:10" ht="12.75">
      <c r="A293" s="272">
        <v>287</v>
      </c>
      <c r="B293" s="272" t="s">
        <v>4042</v>
      </c>
      <c r="C293" s="278"/>
      <c r="D293" s="268" t="s">
        <v>2637</v>
      </c>
      <c r="E293" s="269">
        <v>1</v>
      </c>
      <c r="F293" s="1061"/>
      <c r="G293" s="270">
        <f t="shared" si="12"/>
        <v>0</v>
      </c>
      <c r="H293" s="277" t="s">
        <v>1081</v>
      </c>
      <c r="I293" s="271"/>
      <c r="J293" s="959" t="str">
        <f t="shared" si="10"/>
        <v>CHYBNÁ CENA</v>
      </c>
    </row>
    <row r="294" spans="1:10" ht="12.75">
      <c r="A294" s="272">
        <v>288</v>
      </c>
      <c r="B294" s="272" t="s">
        <v>4042</v>
      </c>
      <c r="C294" s="278"/>
      <c r="D294" s="268" t="s">
        <v>2637</v>
      </c>
      <c r="E294" s="269">
        <v>1</v>
      </c>
      <c r="F294" s="1061"/>
      <c r="G294" s="270">
        <f t="shared" si="12"/>
        <v>0</v>
      </c>
      <c r="H294" s="277" t="s">
        <v>1400</v>
      </c>
      <c r="I294" s="271"/>
      <c r="J294" s="959" t="str">
        <f t="shared" si="10"/>
        <v>CHYBNÁ CENA</v>
      </c>
    </row>
    <row r="295" spans="1:10" ht="25.5">
      <c r="A295" s="272">
        <v>289</v>
      </c>
      <c r="B295" s="272"/>
      <c r="C295" s="288" t="s">
        <v>1980</v>
      </c>
      <c r="D295" s="268"/>
      <c r="E295" s="269"/>
      <c r="F295" s="1060"/>
      <c r="G295" s="730"/>
      <c r="H295" s="277" t="s">
        <v>727</v>
      </c>
      <c r="I295" s="271"/>
      <c r="J295" s="959" t="str">
        <f t="shared" si="10"/>
        <v/>
      </c>
    </row>
    <row r="296" spans="1:10" ht="12.75">
      <c r="A296" s="272">
        <v>290</v>
      </c>
      <c r="B296" s="272" t="s">
        <v>4042</v>
      </c>
      <c r="C296" s="278" t="s">
        <v>4067</v>
      </c>
      <c r="D296" s="268" t="s">
        <v>2637</v>
      </c>
      <c r="E296" s="269">
        <v>2</v>
      </c>
      <c r="F296" s="1061"/>
      <c r="G296" s="270">
        <f>E296*F296</f>
        <v>0</v>
      </c>
      <c r="H296" s="277" t="s">
        <v>1081</v>
      </c>
      <c r="I296" s="271"/>
      <c r="J296" s="959" t="str">
        <f t="shared" si="10"/>
        <v>CHYBNÁ CENA</v>
      </c>
    </row>
    <row r="297" spans="1:10" ht="12.75">
      <c r="A297" s="272">
        <v>291</v>
      </c>
      <c r="B297" s="272" t="s">
        <v>4042</v>
      </c>
      <c r="C297" s="278" t="s">
        <v>2162</v>
      </c>
      <c r="D297" s="268" t="s">
        <v>2637</v>
      </c>
      <c r="E297" s="269">
        <v>1</v>
      </c>
      <c r="F297" s="1061"/>
      <c r="G297" s="270">
        <f>E297*F297</f>
        <v>0</v>
      </c>
      <c r="H297" s="277" t="s">
        <v>1080</v>
      </c>
      <c r="I297" s="271"/>
      <c r="J297" s="959" t="str">
        <f t="shared" si="10"/>
        <v>CHYBNÁ CENA</v>
      </c>
    </row>
    <row r="298" spans="1:10" ht="12.75">
      <c r="A298" s="272">
        <v>292</v>
      </c>
      <c r="B298" s="272" t="s">
        <v>4042</v>
      </c>
      <c r="C298" s="278" t="s">
        <v>4043</v>
      </c>
      <c r="D298" s="268" t="s">
        <v>2637</v>
      </c>
      <c r="E298" s="269">
        <v>4</v>
      </c>
      <c r="F298" s="1061"/>
      <c r="G298" s="270">
        <f>E298*F298</f>
        <v>0</v>
      </c>
      <c r="H298" s="277" t="s">
        <v>1080</v>
      </c>
      <c r="I298" s="271"/>
      <c r="J298" s="959" t="str">
        <f t="shared" si="10"/>
        <v>CHYBNÁ CENA</v>
      </c>
    </row>
    <row r="299" spans="1:10" ht="12.75">
      <c r="A299" s="272">
        <v>293</v>
      </c>
      <c r="B299" s="272" t="s">
        <v>4042</v>
      </c>
      <c r="C299" s="278" t="s">
        <v>4046</v>
      </c>
      <c r="D299" s="268" t="s">
        <v>2637</v>
      </c>
      <c r="E299" s="269">
        <v>2</v>
      </c>
      <c r="F299" s="1061"/>
      <c r="G299" s="270">
        <f>E299*F299</f>
        <v>0</v>
      </c>
      <c r="H299" s="277" t="s">
        <v>1080</v>
      </c>
      <c r="I299" s="271"/>
      <c r="J299" s="959" t="str">
        <f t="shared" si="10"/>
        <v>CHYBNÁ CENA</v>
      </c>
    </row>
    <row r="300" spans="1:10" ht="25.5">
      <c r="A300" s="272">
        <v>294</v>
      </c>
      <c r="B300" s="272"/>
      <c r="C300" s="288" t="s">
        <v>1981</v>
      </c>
      <c r="D300" s="268"/>
      <c r="E300" s="269"/>
      <c r="F300" s="1060"/>
      <c r="G300" s="730"/>
      <c r="H300" s="277" t="s">
        <v>727</v>
      </c>
      <c r="I300" s="271"/>
      <c r="J300" s="959" t="str">
        <f t="shared" si="10"/>
        <v/>
      </c>
    </row>
    <row r="301" spans="1:10" ht="12.75">
      <c r="A301" s="272">
        <v>295</v>
      </c>
      <c r="B301" s="272" t="s">
        <v>4042</v>
      </c>
      <c r="C301" s="278" t="s">
        <v>4067</v>
      </c>
      <c r="D301" s="268" t="s">
        <v>2637</v>
      </c>
      <c r="E301" s="269">
        <v>7</v>
      </c>
      <c r="F301" s="1061"/>
      <c r="G301" s="270">
        <f>E301*F301</f>
        <v>0</v>
      </c>
      <c r="H301" s="277" t="s">
        <v>1080</v>
      </c>
      <c r="I301" s="271"/>
      <c r="J301" s="959" t="str">
        <f t="shared" si="10"/>
        <v>CHYBNÁ CENA</v>
      </c>
    </row>
    <row r="302" spans="1:10" ht="12.75">
      <c r="A302" s="272">
        <v>296</v>
      </c>
      <c r="B302" s="272" t="s">
        <v>4042</v>
      </c>
      <c r="C302" s="278" t="s">
        <v>2162</v>
      </c>
      <c r="D302" s="268" t="s">
        <v>2637</v>
      </c>
      <c r="E302" s="269">
        <v>11</v>
      </c>
      <c r="F302" s="1061"/>
      <c r="G302" s="270">
        <f>E302*F302</f>
        <v>0</v>
      </c>
      <c r="H302" s="277" t="s">
        <v>1080</v>
      </c>
      <c r="I302" s="271"/>
      <c r="J302" s="959" t="str">
        <f t="shared" si="10"/>
        <v>CHYBNÁ CENA</v>
      </c>
    </row>
    <row r="303" spans="1:10" ht="12.75">
      <c r="A303" s="272">
        <v>297</v>
      </c>
      <c r="B303" s="272" t="s">
        <v>4042</v>
      </c>
      <c r="C303" s="278" t="s">
        <v>4043</v>
      </c>
      <c r="D303" s="268" t="s">
        <v>2637</v>
      </c>
      <c r="E303" s="269">
        <v>7</v>
      </c>
      <c r="F303" s="1061"/>
      <c r="G303" s="270">
        <f>E303*F303</f>
        <v>0</v>
      </c>
      <c r="H303" s="277" t="s">
        <v>1080</v>
      </c>
      <c r="I303" s="271"/>
      <c r="J303" s="959" t="str">
        <f t="shared" si="10"/>
        <v>CHYBNÁ CENA</v>
      </c>
    </row>
    <row r="304" spans="1:10" ht="12.75">
      <c r="A304" s="272">
        <v>298</v>
      </c>
      <c r="B304" s="272" t="s">
        <v>4042</v>
      </c>
      <c r="C304" s="278" t="s">
        <v>4044</v>
      </c>
      <c r="D304" s="268" t="s">
        <v>2637</v>
      </c>
      <c r="E304" s="269">
        <v>4</v>
      </c>
      <c r="F304" s="1061"/>
      <c r="G304" s="270">
        <f>E304*F304</f>
        <v>0</v>
      </c>
      <c r="H304" s="277" t="s">
        <v>1080</v>
      </c>
      <c r="I304" s="271"/>
      <c r="J304" s="959" t="str">
        <f t="shared" si="10"/>
        <v>CHYBNÁ CENA</v>
      </c>
    </row>
    <row r="305" spans="1:10" ht="12.75">
      <c r="A305" s="272">
        <v>299</v>
      </c>
      <c r="B305" s="272" t="s">
        <v>4042</v>
      </c>
      <c r="C305" s="278" t="s">
        <v>1982</v>
      </c>
      <c r="D305" s="268" t="s">
        <v>2637</v>
      </c>
      <c r="E305" s="269">
        <v>2</v>
      </c>
      <c r="F305" s="1061"/>
      <c r="G305" s="270">
        <f>E305*F305</f>
        <v>0</v>
      </c>
      <c r="H305" s="277" t="s">
        <v>1080</v>
      </c>
      <c r="I305" s="271"/>
      <c r="J305" s="959" t="str">
        <f t="shared" si="10"/>
        <v>CHYBNÁ CENA</v>
      </c>
    </row>
    <row r="306" spans="1:10" ht="25.5">
      <c r="A306" s="272">
        <v>300</v>
      </c>
      <c r="B306" s="272"/>
      <c r="C306" s="288" t="s">
        <v>1983</v>
      </c>
      <c r="D306" s="268"/>
      <c r="E306" s="269"/>
      <c r="F306" s="1060"/>
      <c r="G306" s="730"/>
      <c r="H306" s="277" t="s">
        <v>727</v>
      </c>
      <c r="I306" s="271"/>
      <c r="J306" s="959" t="str">
        <f t="shared" si="10"/>
        <v/>
      </c>
    </row>
    <row r="307" spans="1:10" ht="12.75">
      <c r="A307" s="272">
        <v>301</v>
      </c>
      <c r="B307" s="272" t="s">
        <v>4042</v>
      </c>
      <c r="C307" s="278" t="s">
        <v>4043</v>
      </c>
      <c r="D307" s="268" t="s">
        <v>2637</v>
      </c>
      <c r="E307" s="269">
        <v>2</v>
      </c>
      <c r="F307" s="1061"/>
      <c r="G307" s="270">
        <f>E307*F307</f>
        <v>0</v>
      </c>
      <c r="H307" s="277" t="s">
        <v>1080</v>
      </c>
      <c r="I307" s="271"/>
      <c r="J307" s="959" t="str">
        <f t="shared" si="10"/>
        <v>CHYBNÁ CENA</v>
      </c>
    </row>
    <row r="308" spans="1:10" ht="12.75">
      <c r="A308" s="272">
        <v>302</v>
      </c>
      <c r="B308" s="272" t="s">
        <v>4042</v>
      </c>
      <c r="C308" s="278" t="s">
        <v>4044</v>
      </c>
      <c r="D308" s="268" t="s">
        <v>2637</v>
      </c>
      <c r="E308" s="269">
        <v>1</v>
      </c>
      <c r="F308" s="1061"/>
      <c r="G308" s="270">
        <f>E308*F308</f>
        <v>0</v>
      </c>
      <c r="H308" s="277" t="s">
        <v>1080</v>
      </c>
      <c r="I308" s="294"/>
      <c r="J308" s="959" t="str">
        <f t="shared" si="10"/>
        <v>CHYBNÁ CENA</v>
      </c>
    </row>
    <row r="309" spans="1:10" ht="25.5">
      <c r="A309" s="272">
        <v>303</v>
      </c>
      <c r="B309" s="272"/>
      <c r="C309" s="288" t="s">
        <v>1984</v>
      </c>
      <c r="D309" s="268"/>
      <c r="E309" s="269"/>
      <c r="F309" s="1060"/>
      <c r="G309" s="730"/>
      <c r="H309" s="277" t="s">
        <v>727</v>
      </c>
      <c r="I309" s="271"/>
      <c r="J309" s="959" t="str">
        <f t="shared" si="10"/>
        <v/>
      </c>
    </row>
    <row r="310" spans="1:10" ht="12.75">
      <c r="A310" s="272">
        <v>304</v>
      </c>
      <c r="B310" s="272" t="s">
        <v>4042</v>
      </c>
      <c r="C310" s="278" t="s">
        <v>4045</v>
      </c>
      <c r="D310" s="268" t="s">
        <v>2637</v>
      </c>
      <c r="E310" s="269">
        <v>1</v>
      </c>
      <c r="F310" s="1061"/>
      <c r="G310" s="270">
        <f>E310*F310</f>
        <v>0</v>
      </c>
      <c r="H310" s="277" t="s">
        <v>1080</v>
      </c>
      <c r="I310" s="271"/>
      <c r="J310" s="959" t="str">
        <f t="shared" si="10"/>
        <v>CHYBNÁ CENA</v>
      </c>
    </row>
    <row r="311" spans="1:10" ht="12.75">
      <c r="A311" s="272">
        <v>305</v>
      </c>
      <c r="B311" s="272" t="s">
        <v>4042</v>
      </c>
      <c r="C311" s="278" t="s">
        <v>4046</v>
      </c>
      <c r="D311" s="268" t="s">
        <v>2637</v>
      </c>
      <c r="E311" s="269">
        <v>2</v>
      </c>
      <c r="F311" s="1061"/>
      <c r="G311" s="270">
        <f>E311*F311</f>
        <v>0</v>
      </c>
      <c r="H311" s="277" t="s">
        <v>1080</v>
      </c>
      <c r="I311" s="271"/>
      <c r="J311" s="959" t="str">
        <f t="shared" si="10"/>
        <v>CHYBNÁ CENA</v>
      </c>
    </row>
    <row r="312" spans="1:10" ht="25.5">
      <c r="A312" s="272">
        <v>306</v>
      </c>
      <c r="B312" s="272"/>
      <c r="C312" s="288" t="s">
        <v>1985</v>
      </c>
      <c r="D312" s="268"/>
      <c r="E312" s="269"/>
      <c r="F312" s="1060"/>
      <c r="G312" s="730"/>
      <c r="H312" s="277" t="s">
        <v>727</v>
      </c>
      <c r="I312" s="271"/>
      <c r="J312" s="959" t="str">
        <f t="shared" si="10"/>
        <v/>
      </c>
    </row>
    <row r="313" spans="1:10" ht="12.75">
      <c r="A313" s="272">
        <v>307</v>
      </c>
      <c r="B313" s="272" t="s">
        <v>4042</v>
      </c>
      <c r="C313" s="278" t="s">
        <v>4043</v>
      </c>
      <c r="D313" s="268" t="s">
        <v>2637</v>
      </c>
      <c r="E313" s="269">
        <v>2</v>
      </c>
      <c r="F313" s="1061"/>
      <c r="G313" s="270">
        <f>E313*F313</f>
        <v>0</v>
      </c>
      <c r="H313" s="277" t="s">
        <v>1080</v>
      </c>
      <c r="I313" s="271"/>
      <c r="J313" s="959" t="str">
        <f t="shared" si="10"/>
        <v>CHYBNÁ CENA</v>
      </c>
    </row>
    <row r="314" spans="1:10" ht="12.75">
      <c r="A314" s="272">
        <v>308</v>
      </c>
      <c r="B314" s="272"/>
      <c r="C314" s="288" t="s">
        <v>1986</v>
      </c>
      <c r="D314" s="268"/>
      <c r="E314" s="269"/>
      <c r="F314" s="1060"/>
      <c r="G314" s="730"/>
      <c r="H314" s="277" t="s">
        <v>727</v>
      </c>
      <c r="I314" s="271"/>
      <c r="J314" s="959" t="str">
        <f t="shared" si="10"/>
        <v/>
      </c>
    </row>
    <row r="315" spans="1:10" ht="12.75">
      <c r="A315" s="272">
        <v>309</v>
      </c>
      <c r="B315" s="272" t="s">
        <v>4042</v>
      </c>
      <c r="C315" s="278" t="s">
        <v>1987</v>
      </c>
      <c r="D315" s="268" t="s">
        <v>2637</v>
      </c>
      <c r="E315" s="269">
        <v>1</v>
      </c>
      <c r="F315" s="1061"/>
      <c r="G315" s="270">
        <f>E315*F315</f>
        <v>0</v>
      </c>
      <c r="H315" s="277" t="s">
        <v>1401</v>
      </c>
      <c r="I315" s="271"/>
      <c r="J315" s="959" t="str">
        <f t="shared" si="10"/>
        <v>CHYBNÁ CENA</v>
      </c>
    </row>
    <row r="316" spans="1:10" ht="12.75">
      <c r="A316" s="272">
        <v>310</v>
      </c>
      <c r="B316" s="272"/>
      <c r="C316" s="288" t="s">
        <v>1988</v>
      </c>
      <c r="D316" s="268"/>
      <c r="E316" s="269"/>
      <c r="F316" s="1061"/>
      <c r="G316" s="730"/>
      <c r="H316" s="277" t="s">
        <v>727</v>
      </c>
      <c r="I316" s="271"/>
      <c r="J316" s="959" t="str">
        <f t="shared" si="10"/>
        <v/>
      </c>
    </row>
    <row r="317" spans="1:10" ht="12.75">
      <c r="A317" s="272">
        <v>311</v>
      </c>
      <c r="B317" s="272" t="s">
        <v>4042</v>
      </c>
      <c r="C317" s="278" t="s">
        <v>4067</v>
      </c>
      <c r="D317" s="268" t="s">
        <v>2637</v>
      </c>
      <c r="E317" s="269">
        <v>1</v>
      </c>
      <c r="F317" s="1061"/>
      <c r="G317" s="270">
        <f aca="true" t="shared" si="13" ref="G317:G326">E317*F317</f>
        <v>0</v>
      </c>
      <c r="H317" s="277" t="s">
        <v>1400</v>
      </c>
      <c r="I317" s="271"/>
      <c r="J317" s="959" t="str">
        <f t="shared" si="10"/>
        <v>CHYBNÁ CENA</v>
      </c>
    </row>
    <row r="318" spans="1:10" ht="12.75">
      <c r="A318" s="272">
        <v>312</v>
      </c>
      <c r="B318" s="272" t="s">
        <v>4042</v>
      </c>
      <c r="C318" s="278" t="s">
        <v>4067</v>
      </c>
      <c r="D318" s="268" t="s">
        <v>2637</v>
      </c>
      <c r="E318" s="269">
        <v>1</v>
      </c>
      <c r="F318" s="1061"/>
      <c r="G318" s="270">
        <f t="shared" si="13"/>
        <v>0</v>
      </c>
      <c r="H318" s="277" t="s">
        <v>1080</v>
      </c>
      <c r="I318" s="271"/>
      <c r="J318" s="959" t="str">
        <f t="shared" si="10"/>
        <v>CHYBNÁ CENA</v>
      </c>
    </row>
    <row r="319" spans="1:10" ht="12.75">
      <c r="A319" s="272">
        <v>313</v>
      </c>
      <c r="B319" s="272" t="s">
        <v>4042</v>
      </c>
      <c r="C319" s="278" t="s">
        <v>4043</v>
      </c>
      <c r="D319" s="268" t="s">
        <v>2637</v>
      </c>
      <c r="E319" s="269">
        <v>2</v>
      </c>
      <c r="F319" s="1061"/>
      <c r="G319" s="270">
        <f t="shared" si="13"/>
        <v>0</v>
      </c>
      <c r="H319" s="277" t="s">
        <v>1080</v>
      </c>
      <c r="I319" s="271"/>
      <c r="J319" s="959" t="str">
        <f t="shared" si="10"/>
        <v>CHYBNÁ CENA</v>
      </c>
    </row>
    <row r="320" spans="1:10" ht="12.75">
      <c r="A320" s="272">
        <v>314</v>
      </c>
      <c r="B320" s="272" t="s">
        <v>4042</v>
      </c>
      <c r="C320" s="278"/>
      <c r="D320" s="268" t="s">
        <v>2637</v>
      </c>
      <c r="E320" s="269">
        <v>4</v>
      </c>
      <c r="F320" s="1061"/>
      <c r="G320" s="270">
        <f t="shared" si="13"/>
        <v>0</v>
      </c>
      <c r="H320" s="277" t="s">
        <v>1081</v>
      </c>
      <c r="I320" s="271"/>
      <c r="J320" s="959" t="str">
        <f t="shared" si="10"/>
        <v>CHYBNÁ CENA</v>
      </c>
    </row>
    <row r="321" spans="1:10" ht="12.75">
      <c r="A321" s="272">
        <v>315</v>
      </c>
      <c r="B321" s="272" t="s">
        <v>4042</v>
      </c>
      <c r="C321" s="278" t="s">
        <v>4044</v>
      </c>
      <c r="D321" s="268" t="s">
        <v>2637</v>
      </c>
      <c r="E321" s="269">
        <v>1</v>
      </c>
      <c r="F321" s="1061"/>
      <c r="G321" s="270">
        <f t="shared" si="13"/>
        <v>0</v>
      </c>
      <c r="H321" s="277" t="s">
        <v>1080</v>
      </c>
      <c r="I321" s="271"/>
      <c r="J321" s="959" t="str">
        <f t="shared" si="10"/>
        <v>CHYBNÁ CENA</v>
      </c>
    </row>
    <row r="322" spans="1:10" ht="12.75">
      <c r="A322" s="272">
        <v>316</v>
      </c>
      <c r="B322" s="272" t="s">
        <v>4042</v>
      </c>
      <c r="C322" s="278"/>
      <c r="D322" s="268" t="s">
        <v>2637</v>
      </c>
      <c r="E322" s="269">
        <v>2</v>
      </c>
      <c r="F322" s="1061"/>
      <c r="G322" s="270">
        <f t="shared" si="13"/>
        <v>0</v>
      </c>
      <c r="H322" s="277" t="s">
        <v>1081</v>
      </c>
      <c r="I322" s="271"/>
      <c r="J322" s="959" t="str">
        <f t="shared" si="10"/>
        <v>CHYBNÁ CENA</v>
      </c>
    </row>
    <row r="323" spans="1:10" ht="12.75">
      <c r="A323" s="272">
        <v>317</v>
      </c>
      <c r="B323" s="272" t="s">
        <v>4042</v>
      </c>
      <c r="C323" s="278" t="s">
        <v>4045</v>
      </c>
      <c r="D323" s="268" t="s">
        <v>2637</v>
      </c>
      <c r="E323" s="269">
        <v>6</v>
      </c>
      <c r="F323" s="1061"/>
      <c r="G323" s="270">
        <f t="shared" si="13"/>
        <v>0</v>
      </c>
      <c r="H323" s="277" t="s">
        <v>1080</v>
      </c>
      <c r="I323" s="271"/>
      <c r="J323" s="959" t="str">
        <f t="shared" si="10"/>
        <v>CHYBNÁ CENA</v>
      </c>
    </row>
    <row r="324" spans="1:10" ht="12.75">
      <c r="A324" s="272">
        <v>318</v>
      </c>
      <c r="B324" s="272" t="s">
        <v>4042</v>
      </c>
      <c r="C324" s="295"/>
      <c r="D324" s="268" t="s">
        <v>2637</v>
      </c>
      <c r="E324" s="269">
        <v>4</v>
      </c>
      <c r="F324" s="1061"/>
      <c r="G324" s="270">
        <f t="shared" si="13"/>
        <v>0</v>
      </c>
      <c r="H324" s="277" t="s">
        <v>1081</v>
      </c>
      <c r="I324" s="271"/>
      <c r="J324" s="959" t="str">
        <f t="shared" si="10"/>
        <v>CHYBNÁ CENA</v>
      </c>
    </row>
    <row r="325" spans="1:10" ht="12.75">
      <c r="A325" s="272">
        <v>319</v>
      </c>
      <c r="B325" s="272" t="s">
        <v>4042</v>
      </c>
      <c r="C325" s="278" t="s">
        <v>4046</v>
      </c>
      <c r="D325" s="268" t="s">
        <v>2637</v>
      </c>
      <c r="E325" s="269">
        <v>9</v>
      </c>
      <c r="F325" s="1061"/>
      <c r="G325" s="270">
        <f t="shared" si="13"/>
        <v>0</v>
      </c>
      <c r="H325" s="277" t="s">
        <v>1080</v>
      </c>
      <c r="I325" s="271"/>
      <c r="J325" s="959" t="str">
        <f t="shared" si="10"/>
        <v>CHYBNÁ CENA</v>
      </c>
    </row>
    <row r="326" spans="1:10" ht="12.75">
      <c r="A326" s="272">
        <v>320</v>
      </c>
      <c r="B326" s="272" t="s">
        <v>4042</v>
      </c>
      <c r="C326" s="295"/>
      <c r="D326" s="268" t="s">
        <v>2637</v>
      </c>
      <c r="E326" s="269">
        <v>14</v>
      </c>
      <c r="F326" s="1061"/>
      <c r="G326" s="270">
        <f t="shared" si="13"/>
        <v>0</v>
      </c>
      <c r="H326" s="277" t="s">
        <v>1081</v>
      </c>
      <c r="I326" s="271"/>
      <c r="J326" s="959" t="str">
        <f aca="true" t="shared" si="14" ref="J326:J389">IF((ISBLANK(D326)),"",IF(G326&lt;=0,"CHYBNÁ CENA",""))</f>
        <v>CHYBNÁ CENA</v>
      </c>
    </row>
    <row r="327" spans="1:10" ht="12.75">
      <c r="A327" s="272">
        <v>321</v>
      </c>
      <c r="B327" s="265"/>
      <c r="C327" s="288" t="s">
        <v>1989</v>
      </c>
      <c r="D327" s="268"/>
      <c r="E327" s="281"/>
      <c r="F327" s="1061"/>
      <c r="G327" s="730"/>
      <c r="H327" s="277" t="s">
        <v>727</v>
      </c>
      <c r="I327" s="271"/>
      <c r="J327" s="959" t="str">
        <f t="shared" si="14"/>
        <v/>
      </c>
    </row>
    <row r="328" spans="1:10" ht="12.75">
      <c r="A328" s="272">
        <v>322</v>
      </c>
      <c r="B328" s="265">
        <v>735</v>
      </c>
      <c r="C328" s="278" t="s">
        <v>1990</v>
      </c>
      <c r="D328" s="268" t="s">
        <v>2637</v>
      </c>
      <c r="E328" s="269">
        <v>4</v>
      </c>
      <c r="F328" s="1061"/>
      <c r="G328" s="270">
        <f>E328*F328</f>
        <v>0</v>
      </c>
      <c r="H328" s="277" t="s">
        <v>467</v>
      </c>
      <c r="I328" s="271"/>
      <c r="J328" s="959" t="str">
        <f t="shared" si="14"/>
        <v>CHYBNÁ CENA</v>
      </c>
    </row>
    <row r="329" spans="1:10" ht="12.75">
      <c r="A329" s="272">
        <v>323</v>
      </c>
      <c r="B329" s="265">
        <v>735</v>
      </c>
      <c r="C329" s="278" t="s">
        <v>1991</v>
      </c>
      <c r="D329" s="268" t="s">
        <v>2637</v>
      </c>
      <c r="E329" s="269">
        <v>2</v>
      </c>
      <c r="F329" s="1061"/>
      <c r="G329" s="270">
        <f>E329*F329</f>
        <v>0</v>
      </c>
      <c r="H329" s="277" t="s">
        <v>1992</v>
      </c>
      <c r="I329" s="271"/>
      <c r="J329" s="959" t="str">
        <f t="shared" si="14"/>
        <v>CHYBNÁ CENA</v>
      </c>
    </row>
    <row r="330" spans="1:10" ht="12.75">
      <c r="A330" s="272">
        <v>324</v>
      </c>
      <c r="B330" s="296"/>
      <c r="C330" s="291"/>
      <c r="D330" s="292"/>
      <c r="E330" s="293"/>
      <c r="F330" s="1062"/>
      <c r="G330" s="730"/>
      <c r="H330" s="297"/>
      <c r="I330" s="271"/>
      <c r="J330" s="959" t="str">
        <f t="shared" si="14"/>
        <v/>
      </c>
    </row>
    <row r="331" spans="1:10" ht="12.75">
      <c r="A331" s="272">
        <v>325</v>
      </c>
      <c r="B331" s="275" t="s">
        <v>1993</v>
      </c>
      <c r="C331" s="276" t="s">
        <v>1994</v>
      </c>
      <c r="D331" s="268"/>
      <c r="E331" s="269"/>
      <c r="F331" s="1060"/>
      <c r="G331" s="270"/>
      <c r="H331" s="277"/>
      <c r="I331" s="271"/>
      <c r="J331" s="959" t="str">
        <f t="shared" si="14"/>
        <v/>
      </c>
    </row>
    <row r="332" spans="1:10" ht="51">
      <c r="A332" s="272">
        <v>326</v>
      </c>
      <c r="B332" s="265"/>
      <c r="C332" s="288" t="s">
        <v>1995</v>
      </c>
      <c r="D332" s="268"/>
      <c r="E332" s="269"/>
      <c r="F332" s="1060"/>
      <c r="G332" s="270"/>
      <c r="H332" s="277" t="s">
        <v>727</v>
      </c>
      <c r="I332" s="271"/>
      <c r="J332" s="959" t="str">
        <f t="shared" si="14"/>
        <v/>
      </c>
    </row>
    <row r="333" spans="1:10" ht="12.75">
      <c r="A333" s="272">
        <v>327</v>
      </c>
      <c r="B333" s="272" t="s">
        <v>1996</v>
      </c>
      <c r="C333" s="277" t="s">
        <v>1997</v>
      </c>
      <c r="D333" s="268" t="s">
        <v>456</v>
      </c>
      <c r="E333" s="269">
        <v>80</v>
      </c>
      <c r="F333" s="1060"/>
      <c r="G333" s="270">
        <f aca="true" t="shared" si="15" ref="G333:G352">E333*F333</f>
        <v>0</v>
      </c>
      <c r="H333" s="277" t="s">
        <v>1401</v>
      </c>
      <c r="I333" s="271"/>
      <c r="J333" s="959" t="str">
        <f t="shared" si="14"/>
        <v>CHYBNÁ CENA</v>
      </c>
    </row>
    <row r="334" spans="1:10" ht="12.75">
      <c r="A334" s="272">
        <v>328</v>
      </c>
      <c r="B334" s="272" t="s">
        <v>1996</v>
      </c>
      <c r="C334" s="277"/>
      <c r="D334" s="268" t="s">
        <v>456</v>
      </c>
      <c r="E334" s="269">
        <v>170</v>
      </c>
      <c r="F334" s="1060"/>
      <c r="G334" s="270">
        <f t="shared" si="15"/>
        <v>0</v>
      </c>
      <c r="H334" s="277" t="s">
        <v>1080</v>
      </c>
      <c r="I334" s="271"/>
      <c r="J334" s="959" t="str">
        <f t="shared" si="14"/>
        <v>CHYBNÁ CENA</v>
      </c>
    </row>
    <row r="335" spans="1:10" ht="12.75">
      <c r="A335" s="272">
        <v>329</v>
      </c>
      <c r="B335" s="272" t="s">
        <v>1996</v>
      </c>
      <c r="C335" s="277"/>
      <c r="D335" s="268" t="s">
        <v>456</v>
      </c>
      <c r="E335" s="269">
        <v>100</v>
      </c>
      <c r="F335" s="1060"/>
      <c r="G335" s="270">
        <f t="shared" si="15"/>
        <v>0</v>
      </c>
      <c r="H335" s="277" t="s">
        <v>1081</v>
      </c>
      <c r="I335" s="271"/>
      <c r="J335" s="959" t="str">
        <f t="shared" si="14"/>
        <v>CHYBNÁ CENA</v>
      </c>
    </row>
    <row r="336" spans="1:10" ht="12.75">
      <c r="A336" s="272">
        <v>330</v>
      </c>
      <c r="B336" s="272" t="s">
        <v>1996</v>
      </c>
      <c r="C336" s="277" t="s">
        <v>1998</v>
      </c>
      <c r="D336" s="268" t="s">
        <v>456</v>
      </c>
      <c r="E336" s="269">
        <v>50</v>
      </c>
      <c r="F336" s="1060"/>
      <c r="G336" s="270">
        <f t="shared" si="15"/>
        <v>0</v>
      </c>
      <c r="H336" s="277" t="s">
        <v>1079</v>
      </c>
      <c r="I336" s="271"/>
      <c r="J336" s="959" t="str">
        <f t="shared" si="14"/>
        <v>CHYBNÁ CENA</v>
      </c>
    </row>
    <row r="337" spans="1:10" ht="12.75">
      <c r="A337" s="272">
        <v>331</v>
      </c>
      <c r="B337" s="272" t="s">
        <v>1996</v>
      </c>
      <c r="C337" s="277"/>
      <c r="D337" s="268" t="s">
        <v>456</v>
      </c>
      <c r="E337" s="269">
        <v>490</v>
      </c>
      <c r="F337" s="1060"/>
      <c r="G337" s="270">
        <f t="shared" si="15"/>
        <v>0</v>
      </c>
      <c r="H337" s="277" t="s">
        <v>1080</v>
      </c>
      <c r="I337" s="271"/>
      <c r="J337" s="959" t="str">
        <f t="shared" si="14"/>
        <v>CHYBNÁ CENA</v>
      </c>
    </row>
    <row r="338" spans="1:10" ht="12.75">
      <c r="A338" s="272">
        <v>332</v>
      </c>
      <c r="B338" s="272" t="s">
        <v>1996</v>
      </c>
      <c r="C338" s="277"/>
      <c r="D338" s="268" t="s">
        <v>456</v>
      </c>
      <c r="E338" s="269">
        <v>180</v>
      </c>
      <c r="F338" s="1060"/>
      <c r="G338" s="270">
        <f t="shared" si="15"/>
        <v>0</v>
      </c>
      <c r="H338" s="277" t="s">
        <v>1999</v>
      </c>
      <c r="I338" s="271"/>
      <c r="J338" s="959" t="str">
        <f t="shared" si="14"/>
        <v>CHYBNÁ CENA</v>
      </c>
    </row>
    <row r="339" spans="1:10" ht="12.75">
      <c r="A339" s="272">
        <v>333</v>
      </c>
      <c r="B339" s="272" t="s">
        <v>1996</v>
      </c>
      <c r="C339" s="277" t="s">
        <v>2000</v>
      </c>
      <c r="D339" s="268" t="s">
        <v>456</v>
      </c>
      <c r="E339" s="269">
        <v>60</v>
      </c>
      <c r="F339" s="1060"/>
      <c r="G339" s="270">
        <f t="shared" si="15"/>
        <v>0</v>
      </c>
      <c r="H339" s="277" t="s">
        <v>1079</v>
      </c>
      <c r="I339" s="271"/>
      <c r="J339" s="959" t="str">
        <f t="shared" si="14"/>
        <v>CHYBNÁ CENA</v>
      </c>
    </row>
    <row r="340" spans="1:10" ht="12.75">
      <c r="A340" s="272">
        <v>334</v>
      </c>
      <c r="B340" s="272" t="s">
        <v>1996</v>
      </c>
      <c r="C340" s="277"/>
      <c r="D340" s="268" t="s">
        <v>456</v>
      </c>
      <c r="E340" s="269">
        <v>190</v>
      </c>
      <c r="F340" s="1060"/>
      <c r="G340" s="270">
        <f t="shared" si="15"/>
        <v>0</v>
      </c>
      <c r="H340" s="277" t="s">
        <v>1080</v>
      </c>
      <c r="I340" s="271"/>
      <c r="J340" s="959" t="str">
        <f t="shared" si="14"/>
        <v>CHYBNÁ CENA</v>
      </c>
    </row>
    <row r="341" spans="1:10" ht="12.75">
      <c r="A341" s="272">
        <v>335</v>
      </c>
      <c r="B341" s="272" t="s">
        <v>1996</v>
      </c>
      <c r="C341" s="277"/>
      <c r="D341" s="268" t="s">
        <v>456</v>
      </c>
      <c r="E341" s="269">
        <v>80</v>
      </c>
      <c r="F341" s="1060"/>
      <c r="G341" s="270">
        <f t="shared" si="15"/>
        <v>0</v>
      </c>
      <c r="H341" s="277" t="s">
        <v>1999</v>
      </c>
      <c r="I341" s="271"/>
      <c r="J341" s="959" t="str">
        <f t="shared" si="14"/>
        <v>CHYBNÁ CENA</v>
      </c>
    </row>
    <row r="342" spans="1:10" ht="12.75">
      <c r="A342" s="272">
        <v>336</v>
      </c>
      <c r="B342" s="272" t="s">
        <v>1996</v>
      </c>
      <c r="C342" s="277" t="s">
        <v>2001</v>
      </c>
      <c r="D342" s="268" t="s">
        <v>456</v>
      </c>
      <c r="E342" s="269">
        <v>100</v>
      </c>
      <c r="F342" s="1060"/>
      <c r="G342" s="270">
        <f t="shared" si="15"/>
        <v>0</v>
      </c>
      <c r="H342" s="277" t="s">
        <v>1079</v>
      </c>
      <c r="I342" s="271"/>
      <c r="J342" s="959" t="str">
        <f t="shared" si="14"/>
        <v>CHYBNÁ CENA</v>
      </c>
    </row>
    <row r="343" spans="1:10" ht="12.75">
      <c r="A343" s="272">
        <v>337</v>
      </c>
      <c r="B343" s="272" t="s">
        <v>1996</v>
      </c>
      <c r="C343" s="277"/>
      <c r="D343" s="268" t="s">
        <v>456</v>
      </c>
      <c r="E343" s="269">
        <v>160</v>
      </c>
      <c r="F343" s="1060"/>
      <c r="G343" s="270">
        <f t="shared" si="15"/>
        <v>0</v>
      </c>
      <c r="H343" s="277" t="s">
        <v>1080</v>
      </c>
      <c r="I343" s="271"/>
      <c r="J343" s="959" t="str">
        <f t="shared" si="14"/>
        <v>CHYBNÁ CENA</v>
      </c>
    </row>
    <row r="344" spans="1:10" ht="12.75">
      <c r="A344" s="272">
        <v>338</v>
      </c>
      <c r="B344" s="272" t="s">
        <v>1996</v>
      </c>
      <c r="C344" s="277"/>
      <c r="D344" s="268" t="s">
        <v>456</v>
      </c>
      <c r="E344" s="269">
        <v>170</v>
      </c>
      <c r="F344" s="1060"/>
      <c r="G344" s="270">
        <f t="shared" si="15"/>
        <v>0</v>
      </c>
      <c r="H344" s="277" t="s">
        <v>1999</v>
      </c>
      <c r="I344" s="271"/>
      <c r="J344" s="959" t="str">
        <f t="shared" si="14"/>
        <v>CHYBNÁ CENA</v>
      </c>
    </row>
    <row r="345" spans="1:10" ht="12.75">
      <c r="A345" s="272">
        <v>339</v>
      </c>
      <c r="B345" s="272" t="s">
        <v>1996</v>
      </c>
      <c r="C345" s="277" t="s">
        <v>2002</v>
      </c>
      <c r="D345" s="268" t="s">
        <v>456</v>
      </c>
      <c r="E345" s="269">
        <v>130</v>
      </c>
      <c r="F345" s="1060"/>
      <c r="G345" s="270">
        <f t="shared" si="15"/>
        <v>0</v>
      </c>
      <c r="H345" s="277" t="s">
        <v>1080</v>
      </c>
      <c r="I345" s="271"/>
      <c r="J345" s="959" t="str">
        <f t="shared" si="14"/>
        <v>CHYBNÁ CENA</v>
      </c>
    </row>
    <row r="346" spans="1:10" ht="12.75">
      <c r="A346" s="272">
        <v>340</v>
      </c>
      <c r="B346" s="272" t="s">
        <v>1996</v>
      </c>
      <c r="C346" s="277"/>
      <c r="D346" s="268" t="s">
        <v>456</v>
      </c>
      <c r="E346" s="269">
        <v>80</v>
      </c>
      <c r="F346" s="1060"/>
      <c r="G346" s="270">
        <f t="shared" si="15"/>
        <v>0</v>
      </c>
      <c r="H346" s="277" t="s">
        <v>1999</v>
      </c>
      <c r="I346" s="271"/>
      <c r="J346" s="959" t="str">
        <f t="shared" si="14"/>
        <v>CHYBNÁ CENA</v>
      </c>
    </row>
    <row r="347" spans="1:10" ht="12.75">
      <c r="A347" s="272">
        <v>341</v>
      </c>
      <c r="B347" s="272" t="s">
        <v>1996</v>
      </c>
      <c r="C347" s="277" t="s">
        <v>2003</v>
      </c>
      <c r="D347" s="268" t="s">
        <v>456</v>
      </c>
      <c r="E347" s="269">
        <v>80</v>
      </c>
      <c r="F347" s="1060"/>
      <c r="G347" s="270">
        <f t="shared" si="15"/>
        <v>0</v>
      </c>
      <c r="H347" s="277" t="s">
        <v>1079</v>
      </c>
      <c r="I347" s="271"/>
      <c r="J347" s="959" t="str">
        <f t="shared" si="14"/>
        <v>CHYBNÁ CENA</v>
      </c>
    </row>
    <row r="348" spans="1:10" ht="12.75">
      <c r="A348" s="272">
        <v>342</v>
      </c>
      <c r="B348" s="272" t="s">
        <v>1996</v>
      </c>
      <c r="C348" s="277"/>
      <c r="D348" s="268" t="s">
        <v>456</v>
      </c>
      <c r="E348" s="269">
        <v>40</v>
      </c>
      <c r="F348" s="1060"/>
      <c r="G348" s="270">
        <f t="shared" si="15"/>
        <v>0</v>
      </c>
      <c r="H348" s="277" t="s">
        <v>1080</v>
      </c>
      <c r="I348" s="271"/>
      <c r="J348" s="959" t="str">
        <f t="shared" si="14"/>
        <v>CHYBNÁ CENA</v>
      </c>
    </row>
    <row r="349" spans="1:10" ht="12.75">
      <c r="A349" s="272">
        <v>343</v>
      </c>
      <c r="B349" s="272" t="s">
        <v>1996</v>
      </c>
      <c r="C349" s="277"/>
      <c r="D349" s="268" t="s">
        <v>456</v>
      </c>
      <c r="E349" s="269">
        <v>30</v>
      </c>
      <c r="F349" s="1060"/>
      <c r="G349" s="270">
        <f t="shared" si="15"/>
        <v>0</v>
      </c>
      <c r="H349" s="277" t="s">
        <v>1999</v>
      </c>
      <c r="I349" s="271"/>
      <c r="J349" s="959" t="str">
        <f t="shared" si="14"/>
        <v>CHYBNÁ CENA</v>
      </c>
    </row>
    <row r="350" spans="1:10" ht="12.75">
      <c r="A350" s="272">
        <v>344</v>
      </c>
      <c r="B350" s="272" t="s">
        <v>1996</v>
      </c>
      <c r="C350" s="277" t="s">
        <v>2004</v>
      </c>
      <c r="D350" s="268" t="s">
        <v>456</v>
      </c>
      <c r="E350" s="269">
        <v>170</v>
      </c>
      <c r="F350" s="1060"/>
      <c r="G350" s="270">
        <f t="shared" si="15"/>
        <v>0</v>
      </c>
      <c r="H350" s="277" t="s">
        <v>1079</v>
      </c>
      <c r="I350" s="271"/>
      <c r="J350" s="959" t="str">
        <f t="shared" si="14"/>
        <v>CHYBNÁ CENA</v>
      </c>
    </row>
    <row r="351" spans="1:10" ht="12.75">
      <c r="A351" s="272">
        <v>345</v>
      </c>
      <c r="B351" s="272" t="s">
        <v>1996</v>
      </c>
      <c r="C351" s="277"/>
      <c r="D351" s="268" t="s">
        <v>456</v>
      </c>
      <c r="E351" s="269">
        <v>130</v>
      </c>
      <c r="F351" s="1060"/>
      <c r="G351" s="270">
        <f t="shared" si="15"/>
        <v>0</v>
      </c>
      <c r="H351" s="277" t="s">
        <v>1080</v>
      </c>
      <c r="I351" s="271"/>
      <c r="J351" s="959" t="str">
        <f t="shared" si="14"/>
        <v>CHYBNÁ CENA</v>
      </c>
    </row>
    <row r="352" spans="1:10" ht="12.75">
      <c r="A352" s="272">
        <v>346</v>
      </c>
      <c r="B352" s="272" t="s">
        <v>1996</v>
      </c>
      <c r="C352" s="277"/>
      <c r="D352" s="268" t="s">
        <v>456</v>
      </c>
      <c r="E352" s="269">
        <v>210</v>
      </c>
      <c r="F352" s="1060"/>
      <c r="G352" s="270">
        <f t="shared" si="15"/>
        <v>0</v>
      </c>
      <c r="H352" s="277" t="s">
        <v>1999</v>
      </c>
      <c r="I352" s="271"/>
      <c r="J352" s="959" t="str">
        <f t="shared" si="14"/>
        <v>CHYBNÁ CENA</v>
      </c>
    </row>
    <row r="353" spans="1:10" ht="51">
      <c r="A353" s="272">
        <v>347</v>
      </c>
      <c r="B353" s="272" t="s">
        <v>1996</v>
      </c>
      <c r="C353" s="288" t="s">
        <v>2005</v>
      </c>
      <c r="D353" s="268"/>
      <c r="E353" s="269"/>
      <c r="F353" s="1060"/>
      <c r="G353" s="270"/>
      <c r="H353" s="277" t="s">
        <v>727</v>
      </c>
      <c r="I353" s="271"/>
      <c r="J353" s="959" t="str">
        <f t="shared" si="14"/>
        <v/>
      </c>
    </row>
    <row r="354" spans="1:10" ht="12.75">
      <c r="A354" s="272">
        <v>348</v>
      </c>
      <c r="B354" s="272" t="s">
        <v>1996</v>
      </c>
      <c r="C354" s="277" t="s">
        <v>2006</v>
      </c>
      <c r="D354" s="268" t="s">
        <v>456</v>
      </c>
      <c r="E354" s="269">
        <v>1430</v>
      </c>
      <c r="F354" s="1060"/>
      <c r="G354" s="270">
        <f>E354*F354</f>
        <v>0</v>
      </c>
      <c r="H354" s="267" t="s">
        <v>1080</v>
      </c>
      <c r="I354" s="271"/>
      <c r="J354" s="959" t="str">
        <f t="shared" si="14"/>
        <v>CHYBNÁ CENA</v>
      </c>
    </row>
    <row r="355" spans="1:10" ht="12.75">
      <c r="A355" s="272">
        <v>349</v>
      </c>
      <c r="B355" s="272" t="s">
        <v>1996</v>
      </c>
      <c r="C355" s="277"/>
      <c r="D355" s="268" t="s">
        <v>456</v>
      </c>
      <c r="E355" s="269">
        <v>840</v>
      </c>
      <c r="F355" s="1060"/>
      <c r="G355" s="270">
        <f>E355*F355</f>
        <v>0</v>
      </c>
      <c r="H355" s="267" t="s">
        <v>1081</v>
      </c>
      <c r="I355" s="271"/>
      <c r="J355" s="959" t="str">
        <f t="shared" si="14"/>
        <v>CHYBNÁ CENA</v>
      </c>
    </row>
    <row r="356" spans="1:10" ht="12.75">
      <c r="A356" s="272">
        <v>350</v>
      </c>
      <c r="B356" s="272" t="s">
        <v>1996</v>
      </c>
      <c r="C356" s="277" t="s">
        <v>2007</v>
      </c>
      <c r="D356" s="268" t="s">
        <v>456</v>
      </c>
      <c r="E356" s="269">
        <v>270</v>
      </c>
      <c r="F356" s="1060"/>
      <c r="G356" s="270">
        <f>E356*F356</f>
        <v>0</v>
      </c>
      <c r="H356" s="267" t="s">
        <v>1080</v>
      </c>
      <c r="I356" s="271"/>
      <c r="J356" s="959" t="str">
        <f t="shared" si="14"/>
        <v>CHYBNÁ CENA</v>
      </c>
    </row>
    <row r="357" spans="1:10" ht="12.75">
      <c r="A357" s="272">
        <v>351</v>
      </c>
      <c r="B357" s="272" t="s">
        <v>1996</v>
      </c>
      <c r="C357" s="277"/>
      <c r="D357" s="268" t="s">
        <v>456</v>
      </c>
      <c r="E357" s="269">
        <v>260</v>
      </c>
      <c r="F357" s="1060"/>
      <c r="G357" s="270">
        <f>E357*F357</f>
        <v>0</v>
      </c>
      <c r="H357" s="267" t="s">
        <v>1081</v>
      </c>
      <c r="I357" s="271"/>
      <c r="J357" s="959" t="str">
        <f t="shared" si="14"/>
        <v>CHYBNÁ CENA</v>
      </c>
    </row>
    <row r="358" spans="1:10" ht="12.75">
      <c r="A358" s="272">
        <v>352</v>
      </c>
      <c r="B358" s="272" t="s">
        <v>1996</v>
      </c>
      <c r="C358" s="277"/>
      <c r="D358" s="268" t="s">
        <v>456</v>
      </c>
      <c r="E358" s="269">
        <v>160</v>
      </c>
      <c r="F358" s="1060"/>
      <c r="G358" s="270">
        <f>E358*F358</f>
        <v>0</v>
      </c>
      <c r="H358" s="267" t="s">
        <v>1085</v>
      </c>
      <c r="I358" s="271"/>
      <c r="J358" s="959" t="str">
        <f t="shared" si="14"/>
        <v>CHYBNÁ CENA</v>
      </c>
    </row>
    <row r="359" spans="1:10" ht="12.75">
      <c r="A359" s="272">
        <v>353</v>
      </c>
      <c r="B359" s="272" t="s">
        <v>1996</v>
      </c>
      <c r="C359" s="288" t="s">
        <v>1922</v>
      </c>
      <c r="D359" s="268"/>
      <c r="E359" s="269"/>
      <c r="F359" s="1060"/>
      <c r="G359" s="270"/>
      <c r="H359" s="277" t="s">
        <v>727</v>
      </c>
      <c r="I359" s="271"/>
      <c r="J359" s="959" t="str">
        <f t="shared" si="14"/>
        <v/>
      </c>
    </row>
    <row r="360" spans="1:10" ht="12.75">
      <c r="A360" s="272">
        <v>354</v>
      </c>
      <c r="B360" s="272" t="s">
        <v>1996</v>
      </c>
      <c r="C360" s="277" t="s">
        <v>2004</v>
      </c>
      <c r="D360" s="268" t="s">
        <v>456</v>
      </c>
      <c r="E360" s="269">
        <v>30</v>
      </c>
      <c r="F360" s="1061"/>
      <c r="G360" s="270">
        <f aca="true" t="shared" si="16" ref="G360:G367">E360*F360</f>
        <v>0</v>
      </c>
      <c r="H360" s="267" t="s">
        <v>1079</v>
      </c>
      <c r="I360" s="271"/>
      <c r="J360" s="959" t="str">
        <f t="shared" si="14"/>
        <v>CHYBNÁ CENA</v>
      </c>
    </row>
    <row r="361" spans="1:10" ht="12.75">
      <c r="A361" s="272">
        <v>355</v>
      </c>
      <c r="B361" s="272" t="s">
        <v>1996</v>
      </c>
      <c r="C361" s="277"/>
      <c r="D361" s="268" t="s">
        <v>456</v>
      </c>
      <c r="E361" s="269">
        <v>40</v>
      </c>
      <c r="F361" s="1061"/>
      <c r="G361" s="270">
        <f t="shared" si="16"/>
        <v>0</v>
      </c>
      <c r="H361" s="267" t="s">
        <v>1080</v>
      </c>
      <c r="I361" s="271"/>
      <c r="J361" s="959" t="str">
        <f t="shared" si="14"/>
        <v>CHYBNÁ CENA</v>
      </c>
    </row>
    <row r="362" spans="1:10" ht="12.75">
      <c r="A362" s="272">
        <v>356</v>
      </c>
      <c r="B362" s="272" t="s">
        <v>1996</v>
      </c>
      <c r="C362" s="277"/>
      <c r="D362" s="268" t="s">
        <v>456</v>
      </c>
      <c r="E362" s="269">
        <v>40</v>
      </c>
      <c r="F362" s="1061"/>
      <c r="G362" s="270">
        <f t="shared" si="16"/>
        <v>0</v>
      </c>
      <c r="H362" s="267" t="s">
        <v>1081</v>
      </c>
      <c r="I362" s="271"/>
      <c r="J362" s="959" t="str">
        <f t="shared" si="14"/>
        <v>CHYBNÁ CENA</v>
      </c>
    </row>
    <row r="363" spans="1:10" ht="12.75">
      <c r="A363" s="272">
        <v>357</v>
      </c>
      <c r="B363" s="272" t="s">
        <v>1996</v>
      </c>
      <c r="C363" s="277" t="s">
        <v>1923</v>
      </c>
      <c r="D363" s="268" t="s">
        <v>456</v>
      </c>
      <c r="E363" s="269">
        <v>30</v>
      </c>
      <c r="F363" s="1061"/>
      <c r="G363" s="270">
        <f t="shared" si="16"/>
        <v>0</v>
      </c>
      <c r="H363" s="267" t="s">
        <v>1077</v>
      </c>
      <c r="I363" s="271"/>
      <c r="J363" s="959" t="str">
        <f t="shared" si="14"/>
        <v>CHYBNÁ CENA</v>
      </c>
    </row>
    <row r="364" spans="1:10" ht="38.25">
      <c r="A364" s="272">
        <v>358</v>
      </c>
      <c r="B364" s="272" t="s">
        <v>1996</v>
      </c>
      <c r="C364" s="278" t="s">
        <v>1924</v>
      </c>
      <c r="D364" s="268" t="s">
        <v>2637</v>
      </c>
      <c r="E364" s="269">
        <v>8</v>
      </c>
      <c r="F364" s="1061"/>
      <c r="G364" s="270">
        <f t="shared" si="16"/>
        <v>0</v>
      </c>
      <c r="H364" s="267" t="s">
        <v>1077</v>
      </c>
      <c r="I364" s="271"/>
      <c r="J364" s="959" t="str">
        <f t="shared" si="14"/>
        <v>CHYBNÁ CENA</v>
      </c>
    </row>
    <row r="365" spans="1:10" ht="12.75">
      <c r="A365" s="272">
        <v>359</v>
      </c>
      <c r="B365" s="272" t="s">
        <v>1996</v>
      </c>
      <c r="C365" s="277"/>
      <c r="D365" s="268" t="s">
        <v>2637</v>
      </c>
      <c r="E365" s="269">
        <v>8</v>
      </c>
      <c r="F365" s="1060"/>
      <c r="G365" s="270">
        <f t="shared" si="16"/>
        <v>0</v>
      </c>
      <c r="H365" s="267" t="s">
        <v>1079</v>
      </c>
      <c r="I365" s="271"/>
      <c r="J365" s="959" t="str">
        <f t="shared" si="14"/>
        <v>CHYBNÁ CENA</v>
      </c>
    </row>
    <row r="366" spans="1:10" ht="12.75">
      <c r="A366" s="272">
        <v>360</v>
      </c>
      <c r="B366" s="272" t="s">
        <v>1996</v>
      </c>
      <c r="C366" s="277"/>
      <c r="D366" s="268" t="s">
        <v>2637</v>
      </c>
      <c r="E366" s="269">
        <v>9</v>
      </c>
      <c r="F366" s="1060"/>
      <c r="G366" s="270">
        <f t="shared" si="16"/>
        <v>0</v>
      </c>
      <c r="H366" s="267" t="s">
        <v>1080</v>
      </c>
      <c r="I366" s="271"/>
      <c r="J366" s="959" t="str">
        <f t="shared" si="14"/>
        <v>CHYBNÁ CENA</v>
      </c>
    </row>
    <row r="367" spans="1:10" ht="12.75">
      <c r="A367" s="272">
        <v>361</v>
      </c>
      <c r="B367" s="272" t="s">
        <v>1996</v>
      </c>
      <c r="C367" s="277"/>
      <c r="D367" s="268" t="s">
        <v>2637</v>
      </c>
      <c r="E367" s="269">
        <v>9</v>
      </c>
      <c r="F367" s="1060"/>
      <c r="G367" s="270">
        <f t="shared" si="16"/>
        <v>0</v>
      </c>
      <c r="H367" s="267" t="s">
        <v>1081</v>
      </c>
      <c r="I367" s="271"/>
      <c r="J367" s="959" t="str">
        <f t="shared" si="14"/>
        <v>CHYBNÁ CENA</v>
      </c>
    </row>
    <row r="368" spans="1:10" ht="12.75">
      <c r="A368" s="272">
        <v>362</v>
      </c>
      <c r="B368" s="272" t="s">
        <v>1996</v>
      </c>
      <c r="C368" s="298" t="s">
        <v>1925</v>
      </c>
      <c r="D368" s="268"/>
      <c r="E368" s="269"/>
      <c r="F368" s="1061"/>
      <c r="G368" s="270"/>
      <c r="H368" s="277" t="s">
        <v>727</v>
      </c>
      <c r="I368" s="271"/>
      <c r="J368" s="959" t="str">
        <f t="shared" si="14"/>
        <v/>
      </c>
    </row>
    <row r="369" spans="1:10" ht="12.75">
      <c r="A369" s="272">
        <v>363</v>
      </c>
      <c r="B369" s="272" t="s">
        <v>1996</v>
      </c>
      <c r="C369" s="277" t="s">
        <v>1926</v>
      </c>
      <c r="D369" s="280" t="s">
        <v>456</v>
      </c>
      <c r="E369" s="281">
        <v>220</v>
      </c>
      <c r="F369" s="1061"/>
      <c r="G369" s="270">
        <f aca="true" t="shared" si="17" ref="G369:G389">E369*F369</f>
        <v>0</v>
      </c>
      <c r="H369" s="279" t="s">
        <v>1084</v>
      </c>
      <c r="I369" s="282"/>
      <c r="J369" s="959" t="str">
        <f t="shared" si="14"/>
        <v>CHYBNÁ CENA</v>
      </c>
    </row>
    <row r="370" spans="1:10" ht="12.75">
      <c r="A370" s="272">
        <v>364</v>
      </c>
      <c r="B370" s="272" t="s">
        <v>1996</v>
      </c>
      <c r="C370" s="277" t="s">
        <v>1927</v>
      </c>
      <c r="D370" s="280" t="s">
        <v>456</v>
      </c>
      <c r="E370" s="281">
        <v>230</v>
      </c>
      <c r="F370" s="1061"/>
      <c r="G370" s="270">
        <f t="shared" si="17"/>
        <v>0</v>
      </c>
      <c r="H370" s="279" t="s">
        <v>1084</v>
      </c>
      <c r="I370" s="282"/>
      <c r="J370" s="959" t="str">
        <f t="shared" si="14"/>
        <v>CHYBNÁ CENA</v>
      </c>
    </row>
    <row r="371" spans="1:10" ht="12.75">
      <c r="A371" s="272">
        <v>365</v>
      </c>
      <c r="B371" s="272" t="s">
        <v>1996</v>
      </c>
      <c r="C371" s="277" t="s">
        <v>1928</v>
      </c>
      <c r="D371" s="280" t="s">
        <v>456</v>
      </c>
      <c r="E371" s="281">
        <v>160</v>
      </c>
      <c r="F371" s="1061"/>
      <c r="G371" s="270">
        <f t="shared" si="17"/>
        <v>0</v>
      </c>
      <c r="H371" s="279" t="s">
        <v>1084</v>
      </c>
      <c r="I371" s="282"/>
      <c r="J371" s="959" t="str">
        <f t="shared" si="14"/>
        <v>CHYBNÁ CENA</v>
      </c>
    </row>
    <row r="372" spans="1:10" ht="12.75">
      <c r="A372" s="272">
        <v>366</v>
      </c>
      <c r="B372" s="272" t="s">
        <v>1996</v>
      </c>
      <c r="C372" s="277" t="s">
        <v>3531</v>
      </c>
      <c r="D372" s="280" t="s">
        <v>456</v>
      </c>
      <c r="E372" s="281">
        <v>210</v>
      </c>
      <c r="F372" s="1061"/>
      <c r="G372" s="270">
        <f t="shared" si="17"/>
        <v>0</v>
      </c>
      <c r="H372" s="279" t="s">
        <v>1084</v>
      </c>
      <c r="I372" s="282"/>
      <c r="J372" s="959" t="str">
        <f t="shared" si="14"/>
        <v>CHYBNÁ CENA</v>
      </c>
    </row>
    <row r="373" spans="1:10" ht="12.75">
      <c r="A373" s="272">
        <v>367</v>
      </c>
      <c r="B373" s="272" t="s">
        <v>1996</v>
      </c>
      <c r="C373" s="277" t="s">
        <v>3532</v>
      </c>
      <c r="D373" s="280" t="s">
        <v>456</v>
      </c>
      <c r="E373" s="281">
        <v>100</v>
      </c>
      <c r="F373" s="1061"/>
      <c r="G373" s="270">
        <f t="shared" si="17"/>
        <v>0</v>
      </c>
      <c r="H373" s="279" t="s">
        <v>1083</v>
      </c>
      <c r="I373" s="282"/>
      <c r="J373" s="959" t="str">
        <f t="shared" si="14"/>
        <v>CHYBNÁ CENA</v>
      </c>
    </row>
    <row r="374" spans="1:10" ht="12.75">
      <c r="A374" s="272">
        <v>368</v>
      </c>
      <c r="B374" s="272" t="s">
        <v>1996</v>
      </c>
      <c r="C374" s="277"/>
      <c r="D374" s="280" t="s">
        <v>456</v>
      </c>
      <c r="E374" s="281">
        <v>320</v>
      </c>
      <c r="F374" s="1061"/>
      <c r="G374" s="270">
        <f t="shared" si="17"/>
        <v>0</v>
      </c>
      <c r="H374" s="279" t="s">
        <v>1084</v>
      </c>
      <c r="I374" s="282"/>
      <c r="J374" s="959" t="str">
        <f t="shared" si="14"/>
        <v>CHYBNÁ CENA</v>
      </c>
    </row>
    <row r="375" spans="1:10" ht="12.75">
      <c r="A375" s="272">
        <v>369</v>
      </c>
      <c r="B375" s="272" t="s">
        <v>1996</v>
      </c>
      <c r="C375" s="277" t="s">
        <v>3533</v>
      </c>
      <c r="D375" s="280" t="s">
        <v>456</v>
      </c>
      <c r="E375" s="281">
        <v>70</v>
      </c>
      <c r="F375" s="1061"/>
      <c r="G375" s="270">
        <f t="shared" si="17"/>
        <v>0</v>
      </c>
      <c r="H375" s="279" t="s">
        <v>1083</v>
      </c>
      <c r="I375" s="282"/>
      <c r="J375" s="959" t="str">
        <f t="shared" si="14"/>
        <v>CHYBNÁ CENA</v>
      </c>
    </row>
    <row r="376" spans="1:10" ht="12.75">
      <c r="A376" s="272">
        <v>370</v>
      </c>
      <c r="B376" s="272" t="s">
        <v>1996</v>
      </c>
      <c r="C376" s="277"/>
      <c r="D376" s="280" t="s">
        <v>456</v>
      </c>
      <c r="E376" s="281">
        <v>40</v>
      </c>
      <c r="F376" s="1061"/>
      <c r="G376" s="270">
        <f t="shared" si="17"/>
        <v>0</v>
      </c>
      <c r="H376" s="279" t="s">
        <v>1084</v>
      </c>
      <c r="I376" s="282"/>
      <c r="J376" s="959" t="str">
        <f t="shared" si="14"/>
        <v>CHYBNÁ CENA</v>
      </c>
    </row>
    <row r="377" spans="1:10" ht="12.75">
      <c r="A377" s="272">
        <v>371</v>
      </c>
      <c r="B377" s="272" t="s">
        <v>1996</v>
      </c>
      <c r="C377" s="277" t="s">
        <v>3534</v>
      </c>
      <c r="D377" s="280" t="s">
        <v>456</v>
      </c>
      <c r="E377" s="281">
        <v>30</v>
      </c>
      <c r="F377" s="1061"/>
      <c r="G377" s="270">
        <f t="shared" si="17"/>
        <v>0</v>
      </c>
      <c r="H377" s="279" t="s">
        <v>1084</v>
      </c>
      <c r="I377" s="282"/>
      <c r="J377" s="959" t="str">
        <f t="shared" si="14"/>
        <v>CHYBNÁ CENA</v>
      </c>
    </row>
    <row r="378" spans="1:10" ht="12.75">
      <c r="A378" s="272">
        <v>372</v>
      </c>
      <c r="B378" s="272" t="s">
        <v>1996</v>
      </c>
      <c r="C378" s="277" t="s">
        <v>3535</v>
      </c>
      <c r="D378" s="280" t="s">
        <v>456</v>
      </c>
      <c r="E378" s="281">
        <v>190</v>
      </c>
      <c r="F378" s="1061"/>
      <c r="G378" s="270">
        <f t="shared" si="17"/>
        <v>0</v>
      </c>
      <c r="H378" s="279" t="s">
        <v>1083</v>
      </c>
      <c r="I378" s="282"/>
      <c r="J378" s="959" t="str">
        <f t="shared" si="14"/>
        <v>CHYBNÁ CENA</v>
      </c>
    </row>
    <row r="379" spans="1:10" ht="12.75">
      <c r="A379" s="272">
        <v>373</v>
      </c>
      <c r="B379" s="272" t="s">
        <v>1996</v>
      </c>
      <c r="C379" s="277"/>
      <c r="D379" s="280" t="s">
        <v>456</v>
      </c>
      <c r="E379" s="281">
        <v>90</v>
      </c>
      <c r="F379" s="1061"/>
      <c r="G379" s="270">
        <f t="shared" si="17"/>
        <v>0</v>
      </c>
      <c r="H379" s="279" t="s">
        <v>1084</v>
      </c>
      <c r="I379" s="282"/>
      <c r="J379" s="959" t="str">
        <f t="shared" si="14"/>
        <v>CHYBNÁ CENA</v>
      </c>
    </row>
    <row r="380" spans="1:10" ht="12.75">
      <c r="A380" s="272">
        <v>374</v>
      </c>
      <c r="B380" s="272" t="s">
        <v>1996</v>
      </c>
      <c r="C380" s="277" t="s">
        <v>3536</v>
      </c>
      <c r="D380" s="280" t="s">
        <v>456</v>
      </c>
      <c r="E380" s="281">
        <v>80</v>
      </c>
      <c r="F380" s="1061"/>
      <c r="G380" s="270">
        <f t="shared" si="17"/>
        <v>0</v>
      </c>
      <c r="H380" s="279" t="s">
        <v>1084</v>
      </c>
      <c r="I380" s="282"/>
      <c r="J380" s="959" t="str">
        <f t="shared" si="14"/>
        <v>CHYBNÁ CENA</v>
      </c>
    </row>
    <row r="381" spans="1:10" ht="12.75">
      <c r="A381" s="272">
        <v>375</v>
      </c>
      <c r="B381" s="272" t="s">
        <v>1996</v>
      </c>
      <c r="C381" s="277" t="s">
        <v>3537</v>
      </c>
      <c r="D381" s="280" t="s">
        <v>456</v>
      </c>
      <c r="E381" s="281">
        <v>110</v>
      </c>
      <c r="F381" s="1061"/>
      <c r="G381" s="270">
        <f t="shared" si="17"/>
        <v>0</v>
      </c>
      <c r="H381" s="279" t="s">
        <v>1082</v>
      </c>
      <c r="I381" s="282"/>
      <c r="J381" s="959" t="str">
        <f t="shared" si="14"/>
        <v>CHYBNÁ CENA</v>
      </c>
    </row>
    <row r="382" spans="1:10" ht="12.75">
      <c r="A382" s="272">
        <v>376</v>
      </c>
      <c r="B382" s="272" t="s">
        <v>1996</v>
      </c>
      <c r="C382" s="277" t="s">
        <v>3538</v>
      </c>
      <c r="D382" s="299" t="s">
        <v>3539</v>
      </c>
      <c r="E382" s="300">
        <v>0.015</v>
      </c>
      <c r="F382" s="1060"/>
      <c r="G382" s="270">
        <f t="shared" si="17"/>
        <v>0</v>
      </c>
      <c r="H382" s="267" t="s">
        <v>1082</v>
      </c>
      <c r="I382" s="271"/>
      <c r="J382" s="959" t="str">
        <f t="shared" si="14"/>
        <v>CHYBNÁ CENA</v>
      </c>
    </row>
    <row r="383" spans="1:10" ht="12.75">
      <c r="A383" s="272">
        <v>377</v>
      </c>
      <c r="B383" s="272" t="s">
        <v>1996</v>
      </c>
      <c r="C383" s="277"/>
      <c r="D383" s="299" t="s">
        <v>3539</v>
      </c>
      <c r="E383" s="300">
        <v>0.015</v>
      </c>
      <c r="F383" s="1060"/>
      <c r="G383" s="270">
        <f>E383*F383</f>
        <v>0</v>
      </c>
      <c r="H383" s="267" t="s">
        <v>1083</v>
      </c>
      <c r="I383" s="271"/>
      <c r="J383" s="959" t="str">
        <f t="shared" si="14"/>
        <v>CHYBNÁ CENA</v>
      </c>
    </row>
    <row r="384" spans="1:10" ht="12.75">
      <c r="A384" s="272">
        <v>378</v>
      </c>
      <c r="B384" s="272" t="s">
        <v>1996</v>
      </c>
      <c r="C384" s="277"/>
      <c r="D384" s="280" t="s">
        <v>3539</v>
      </c>
      <c r="E384" s="300">
        <v>0.015</v>
      </c>
      <c r="F384" s="1061"/>
      <c r="G384" s="270">
        <f t="shared" si="17"/>
        <v>0</v>
      </c>
      <c r="H384" s="279" t="s">
        <v>1084</v>
      </c>
      <c r="I384" s="282"/>
      <c r="J384" s="959" t="str">
        <f t="shared" si="14"/>
        <v>CHYBNÁ CENA</v>
      </c>
    </row>
    <row r="385" spans="1:10" ht="12.75">
      <c r="A385" s="272">
        <v>379</v>
      </c>
      <c r="B385" s="272" t="s">
        <v>1996</v>
      </c>
      <c r="C385" s="277" t="s">
        <v>3540</v>
      </c>
      <c r="D385" s="301" t="s">
        <v>3539</v>
      </c>
      <c r="E385" s="302">
        <v>0.015</v>
      </c>
      <c r="F385" s="1061"/>
      <c r="G385" s="270">
        <f t="shared" si="17"/>
        <v>0</v>
      </c>
      <c r="H385" s="279" t="s">
        <v>1082</v>
      </c>
      <c r="I385" s="282"/>
      <c r="J385" s="959" t="str">
        <f t="shared" si="14"/>
        <v>CHYBNÁ CENA</v>
      </c>
    </row>
    <row r="386" spans="1:10" ht="12.75">
      <c r="A386" s="272">
        <v>380</v>
      </c>
      <c r="B386" s="272" t="s">
        <v>1996</v>
      </c>
      <c r="C386" s="277"/>
      <c r="D386" s="301" t="s">
        <v>3539</v>
      </c>
      <c r="E386" s="302">
        <v>0.015</v>
      </c>
      <c r="F386" s="1061"/>
      <c r="G386" s="270">
        <f t="shared" si="17"/>
        <v>0</v>
      </c>
      <c r="H386" s="279" t="s">
        <v>1083</v>
      </c>
      <c r="I386" s="282"/>
      <c r="J386" s="959" t="str">
        <f t="shared" si="14"/>
        <v>CHYBNÁ CENA</v>
      </c>
    </row>
    <row r="387" spans="1:10" ht="12.75">
      <c r="A387" s="272">
        <v>381</v>
      </c>
      <c r="B387" s="272" t="s">
        <v>1996</v>
      </c>
      <c r="C387" s="277"/>
      <c r="D387" s="280" t="s">
        <v>3539</v>
      </c>
      <c r="E387" s="302">
        <v>0.015</v>
      </c>
      <c r="F387" s="1061"/>
      <c r="G387" s="270">
        <f t="shared" si="17"/>
        <v>0</v>
      </c>
      <c r="H387" s="279" t="s">
        <v>1084</v>
      </c>
      <c r="I387" s="282"/>
      <c r="J387" s="959" t="str">
        <f t="shared" si="14"/>
        <v>CHYBNÁ CENA</v>
      </c>
    </row>
    <row r="388" spans="1:10" ht="12.75">
      <c r="A388" s="272">
        <v>382</v>
      </c>
      <c r="B388" s="272" t="s">
        <v>1996</v>
      </c>
      <c r="C388" s="277" t="s">
        <v>3541</v>
      </c>
      <c r="D388" s="268" t="s">
        <v>2637</v>
      </c>
      <c r="E388" s="303">
        <v>2</v>
      </c>
      <c r="F388" s="1060"/>
      <c r="G388" s="270">
        <f t="shared" si="17"/>
        <v>0</v>
      </c>
      <c r="H388" s="267" t="s">
        <v>3542</v>
      </c>
      <c r="I388" s="271"/>
      <c r="J388" s="959" t="str">
        <f t="shared" si="14"/>
        <v>CHYBNÁ CENA</v>
      </c>
    </row>
    <row r="389" spans="1:10" ht="12.75">
      <c r="A389" s="272">
        <v>383</v>
      </c>
      <c r="B389" s="272" t="s">
        <v>1996</v>
      </c>
      <c r="C389" s="277" t="s">
        <v>3543</v>
      </c>
      <c r="D389" s="299" t="s">
        <v>2637</v>
      </c>
      <c r="E389" s="303">
        <v>1</v>
      </c>
      <c r="F389" s="1060"/>
      <c r="G389" s="270">
        <f t="shared" si="17"/>
        <v>0</v>
      </c>
      <c r="H389" s="267" t="s">
        <v>3544</v>
      </c>
      <c r="I389" s="271"/>
      <c r="J389" s="959" t="str">
        <f t="shared" si="14"/>
        <v>CHYBNÁ CENA</v>
      </c>
    </row>
    <row r="390" spans="1:10" ht="12.75">
      <c r="A390" s="272">
        <v>384</v>
      </c>
      <c r="B390" s="289"/>
      <c r="C390" s="297"/>
      <c r="D390" s="292"/>
      <c r="E390" s="293"/>
      <c r="F390" s="1062"/>
      <c r="G390" s="730"/>
      <c r="H390" s="304"/>
      <c r="I390" s="271"/>
      <c r="J390" s="959" t="str">
        <f aca="true" t="shared" si="18" ref="J390:J453">IF((ISBLANK(D390)),"",IF(G390&lt;=0,"CHYBNÁ CENA",""))</f>
        <v/>
      </c>
    </row>
    <row r="391" spans="1:10" ht="12.75">
      <c r="A391" s="272">
        <v>385</v>
      </c>
      <c r="B391" s="305" t="s">
        <v>3545</v>
      </c>
      <c r="C391" s="306" t="s">
        <v>3546</v>
      </c>
      <c r="D391" s="268"/>
      <c r="E391" s="269"/>
      <c r="F391" s="1060"/>
      <c r="G391" s="730"/>
      <c r="H391" s="267"/>
      <c r="I391" s="271"/>
      <c r="J391" s="959" t="str">
        <f t="shared" si="18"/>
        <v/>
      </c>
    </row>
    <row r="392" spans="1:10" ht="12.75">
      <c r="A392" s="272">
        <v>386</v>
      </c>
      <c r="B392" s="307"/>
      <c r="C392" s="285" t="s">
        <v>3547</v>
      </c>
      <c r="D392" s="268"/>
      <c r="E392" s="269"/>
      <c r="F392" s="1060"/>
      <c r="G392" s="730"/>
      <c r="H392" s="277" t="s">
        <v>727</v>
      </c>
      <c r="I392" s="271"/>
      <c r="J392" s="959" t="str">
        <f t="shared" si="18"/>
        <v/>
      </c>
    </row>
    <row r="393" spans="1:10" ht="12.75">
      <c r="A393" s="272">
        <v>387</v>
      </c>
      <c r="B393" s="308" t="s">
        <v>3548</v>
      </c>
      <c r="C393" s="277" t="s">
        <v>3549</v>
      </c>
      <c r="D393" s="268" t="s">
        <v>456</v>
      </c>
      <c r="E393" s="269">
        <v>80</v>
      </c>
      <c r="F393" s="1060"/>
      <c r="G393" s="270">
        <f aca="true" t="shared" si="19" ref="G393:G427">E393*F393</f>
        <v>0</v>
      </c>
      <c r="H393" s="267" t="s">
        <v>1401</v>
      </c>
      <c r="I393" s="271"/>
      <c r="J393" s="959" t="str">
        <f t="shared" si="18"/>
        <v>CHYBNÁ CENA</v>
      </c>
    </row>
    <row r="394" spans="1:10" ht="12.75">
      <c r="A394" s="272">
        <v>388</v>
      </c>
      <c r="B394" s="308" t="s">
        <v>3548</v>
      </c>
      <c r="C394" s="277"/>
      <c r="D394" s="268" t="s">
        <v>456</v>
      </c>
      <c r="E394" s="269">
        <v>1600</v>
      </c>
      <c r="F394" s="1060"/>
      <c r="G394" s="270">
        <f t="shared" si="19"/>
        <v>0</v>
      </c>
      <c r="H394" s="267" t="s">
        <v>1080</v>
      </c>
      <c r="I394" s="271"/>
      <c r="J394" s="959" t="str">
        <f t="shared" si="18"/>
        <v>CHYBNÁ CENA</v>
      </c>
    </row>
    <row r="395" spans="1:10" ht="12.75">
      <c r="A395" s="272">
        <v>389</v>
      </c>
      <c r="B395" s="308" t="s">
        <v>3548</v>
      </c>
      <c r="C395" s="277"/>
      <c r="D395" s="268" t="s">
        <v>456</v>
      </c>
      <c r="E395" s="269">
        <v>940</v>
      </c>
      <c r="F395" s="1060"/>
      <c r="G395" s="270">
        <f t="shared" si="19"/>
        <v>0</v>
      </c>
      <c r="H395" s="267" t="s">
        <v>1081</v>
      </c>
      <c r="I395" s="271"/>
      <c r="J395" s="959" t="str">
        <f t="shared" si="18"/>
        <v>CHYBNÁ CENA</v>
      </c>
    </row>
    <row r="396" spans="1:10" ht="12.75">
      <c r="A396" s="272">
        <v>390</v>
      </c>
      <c r="B396" s="308" t="s">
        <v>3548</v>
      </c>
      <c r="C396" s="277" t="s">
        <v>3550</v>
      </c>
      <c r="D396" s="268" t="s">
        <v>456</v>
      </c>
      <c r="E396" s="269">
        <v>50</v>
      </c>
      <c r="F396" s="1060"/>
      <c r="G396" s="270">
        <f t="shared" si="19"/>
        <v>0</v>
      </c>
      <c r="H396" s="267" t="s">
        <v>1079</v>
      </c>
      <c r="I396" s="271"/>
      <c r="J396" s="959" t="str">
        <f t="shared" si="18"/>
        <v>CHYBNÁ CENA</v>
      </c>
    </row>
    <row r="397" spans="1:10" ht="12.75">
      <c r="A397" s="272">
        <v>391</v>
      </c>
      <c r="B397" s="308" t="s">
        <v>3551</v>
      </c>
      <c r="C397" s="277"/>
      <c r="D397" s="268" t="s">
        <v>456</v>
      </c>
      <c r="E397" s="269">
        <v>760</v>
      </c>
      <c r="F397" s="1060"/>
      <c r="G397" s="270">
        <f t="shared" si="19"/>
        <v>0</v>
      </c>
      <c r="H397" s="267" t="s">
        <v>1080</v>
      </c>
      <c r="I397" s="271"/>
      <c r="J397" s="959" t="str">
        <f t="shared" si="18"/>
        <v>CHYBNÁ CENA</v>
      </c>
    </row>
    <row r="398" spans="1:10" ht="12.75">
      <c r="A398" s="272">
        <v>392</v>
      </c>
      <c r="B398" s="308" t="s">
        <v>3548</v>
      </c>
      <c r="C398" s="277"/>
      <c r="D398" s="268" t="s">
        <v>456</v>
      </c>
      <c r="E398" s="269">
        <v>440</v>
      </c>
      <c r="F398" s="1060"/>
      <c r="G398" s="270">
        <f t="shared" si="19"/>
        <v>0</v>
      </c>
      <c r="H398" s="267" t="s">
        <v>1081</v>
      </c>
      <c r="I398" s="271"/>
      <c r="J398" s="959" t="str">
        <f t="shared" si="18"/>
        <v>CHYBNÁ CENA</v>
      </c>
    </row>
    <row r="399" spans="1:10" ht="12.75">
      <c r="A399" s="272">
        <v>393</v>
      </c>
      <c r="B399" s="308" t="s">
        <v>3548</v>
      </c>
      <c r="C399" s="277"/>
      <c r="D399" s="268" t="s">
        <v>456</v>
      </c>
      <c r="E399" s="269">
        <v>160</v>
      </c>
      <c r="F399" s="1060"/>
      <c r="G399" s="270">
        <f t="shared" si="19"/>
        <v>0</v>
      </c>
      <c r="H399" s="267" t="s">
        <v>1085</v>
      </c>
      <c r="I399" s="271"/>
      <c r="J399" s="959" t="str">
        <f t="shared" si="18"/>
        <v>CHYBNÁ CENA</v>
      </c>
    </row>
    <row r="400" spans="1:10" ht="12.75">
      <c r="A400" s="272">
        <v>394</v>
      </c>
      <c r="B400" s="308" t="s">
        <v>3548</v>
      </c>
      <c r="C400" s="277" t="s">
        <v>3552</v>
      </c>
      <c r="D400" s="268" t="s">
        <v>456</v>
      </c>
      <c r="E400" s="269">
        <v>60</v>
      </c>
      <c r="F400" s="1060"/>
      <c r="G400" s="270">
        <f t="shared" si="19"/>
        <v>0</v>
      </c>
      <c r="H400" s="267" t="s">
        <v>1079</v>
      </c>
      <c r="I400" s="271"/>
      <c r="J400" s="959" t="str">
        <f t="shared" si="18"/>
        <v>CHYBNÁ CENA</v>
      </c>
    </row>
    <row r="401" spans="1:10" ht="12.75">
      <c r="A401" s="272">
        <v>395</v>
      </c>
      <c r="B401" s="308" t="s">
        <v>3548</v>
      </c>
      <c r="C401" s="277"/>
      <c r="D401" s="268" t="s">
        <v>456</v>
      </c>
      <c r="E401" s="269">
        <v>190</v>
      </c>
      <c r="F401" s="1060"/>
      <c r="G401" s="270">
        <f t="shared" si="19"/>
        <v>0</v>
      </c>
      <c r="H401" s="267" t="s">
        <v>1080</v>
      </c>
      <c r="I401" s="271"/>
      <c r="J401" s="959" t="str">
        <f t="shared" si="18"/>
        <v>CHYBNÁ CENA</v>
      </c>
    </row>
    <row r="402" spans="1:10" ht="12.75">
      <c r="A402" s="272">
        <v>396</v>
      </c>
      <c r="B402" s="308" t="s">
        <v>3548</v>
      </c>
      <c r="C402" s="277"/>
      <c r="D402" s="268" t="s">
        <v>456</v>
      </c>
      <c r="E402" s="269">
        <v>80</v>
      </c>
      <c r="F402" s="1060"/>
      <c r="G402" s="270">
        <f t="shared" si="19"/>
        <v>0</v>
      </c>
      <c r="H402" s="267" t="s">
        <v>1081</v>
      </c>
      <c r="I402" s="271"/>
      <c r="J402" s="959" t="str">
        <f t="shared" si="18"/>
        <v>CHYBNÁ CENA</v>
      </c>
    </row>
    <row r="403" spans="1:10" ht="12.75">
      <c r="A403" s="272">
        <v>397</v>
      </c>
      <c r="B403" s="308" t="s">
        <v>3548</v>
      </c>
      <c r="C403" s="277"/>
      <c r="D403" s="268" t="s">
        <v>456</v>
      </c>
      <c r="E403" s="269">
        <v>220</v>
      </c>
      <c r="F403" s="1060"/>
      <c r="G403" s="270">
        <f t="shared" si="19"/>
        <v>0</v>
      </c>
      <c r="H403" s="267" t="s">
        <v>1084</v>
      </c>
      <c r="I403" s="271"/>
      <c r="J403" s="959" t="str">
        <f t="shared" si="18"/>
        <v>CHYBNÁ CENA</v>
      </c>
    </row>
    <row r="404" spans="1:10" ht="12.75">
      <c r="A404" s="272">
        <v>398</v>
      </c>
      <c r="B404" s="308" t="s">
        <v>3548</v>
      </c>
      <c r="C404" s="277" t="s">
        <v>3553</v>
      </c>
      <c r="D404" s="268" t="s">
        <v>456</v>
      </c>
      <c r="E404" s="269">
        <v>100</v>
      </c>
      <c r="F404" s="1060"/>
      <c r="G404" s="270">
        <f t="shared" si="19"/>
        <v>0</v>
      </c>
      <c r="H404" s="267" t="s">
        <v>1079</v>
      </c>
      <c r="I404" s="271"/>
      <c r="J404" s="959" t="str">
        <f t="shared" si="18"/>
        <v>CHYBNÁ CENA</v>
      </c>
    </row>
    <row r="405" spans="1:10" ht="12.75">
      <c r="A405" s="272">
        <v>399</v>
      </c>
      <c r="B405" s="308" t="s">
        <v>3548</v>
      </c>
      <c r="C405" s="277"/>
      <c r="D405" s="268" t="s">
        <v>456</v>
      </c>
      <c r="E405" s="269">
        <v>160</v>
      </c>
      <c r="F405" s="1060"/>
      <c r="G405" s="270">
        <f t="shared" si="19"/>
        <v>0</v>
      </c>
      <c r="H405" s="267" t="s">
        <v>1080</v>
      </c>
      <c r="I405" s="271"/>
      <c r="J405" s="959" t="str">
        <f t="shared" si="18"/>
        <v>CHYBNÁ CENA</v>
      </c>
    </row>
    <row r="406" spans="1:10" ht="12.75">
      <c r="A406" s="272">
        <v>400</v>
      </c>
      <c r="B406" s="308" t="s">
        <v>3548</v>
      </c>
      <c r="C406" s="277"/>
      <c r="D406" s="268" t="s">
        <v>456</v>
      </c>
      <c r="E406" s="269">
        <v>170</v>
      </c>
      <c r="F406" s="1060"/>
      <c r="G406" s="270">
        <f t="shared" si="19"/>
        <v>0</v>
      </c>
      <c r="H406" s="267" t="s">
        <v>1081</v>
      </c>
      <c r="I406" s="271"/>
      <c r="J406" s="959" t="str">
        <f t="shared" si="18"/>
        <v>CHYBNÁ CENA</v>
      </c>
    </row>
    <row r="407" spans="1:10" ht="12.75">
      <c r="A407" s="272">
        <v>401</v>
      </c>
      <c r="B407" s="308" t="s">
        <v>3548</v>
      </c>
      <c r="C407" s="277"/>
      <c r="D407" s="268" t="s">
        <v>456</v>
      </c>
      <c r="E407" s="269">
        <v>230</v>
      </c>
      <c r="F407" s="1060"/>
      <c r="G407" s="270">
        <f t="shared" si="19"/>
        <v>0</v>
      </c>
      <c r="H407" s="267" t="s">
        <v>1084</v>
      </c>
      <c r="I407" s="271"/>
      <c r="J407" s="959" t="str">
        <f t="shared" si="18"/>
        <v>CHYBNÁ CENA</v>
      </c>
    </row>
    <row r="408" spans="1:10" ht="12.75">
      <c r="A408" s="272">
        <v>402</v>
      </c>
      <c r="B408" s="308" t="s">
        <v>3548</v>
      </c>
      <c r="C408" s="277" t="s">
        <v>3554</v>
      </c>
      <c r="D408" s="268" t="s">
        <v>456</v>
      </c>
      <c r="E408" s="269">
        <v>130</v>
      </c>
      <c r="F408" s="1060"/>
      <c r="G408" s="270">
        <f t="shared" si="19"/>
        <v>0</v>
      </c>
      <c r="H408" s="267" t="s">
        <v>1080</v>
      </c>
      <c r="I408" s="271"/>
      <c r="J408" s="959" t="str">
        <f t="shared" si="18"/>
        <v>CHYBNÁ CENA</v>
      </c>
    </row>
    <row r="409" spans="1:10" ht="12.75">
      <c r="A409" s="272">
        <v>403</v>
      </c>
      <c r="B409" s="308" t="s">
        <v>3548</v>
      </c>
      <c r="C409" s="277"/>
      <c r="D409" s="268" t="s">
        <v>456</v>
      </c>
      <c r="E409" s="269">
        <v>80</v>
      </c>
      <c r="F409" s="1060"/>
      <c r="G409" s="270">
        <f t="shared" si="19"/>
        <v>0</v>
      </c>
      <c r="H409" s="267" t="s">
        <v>1081</v>
      </c>
      <c r="I409" s="271"/>
      <c r="J409" s="959" t="str">
        <f t="shared" si="18"/>
        <v>CHYBNÁ CENA</v>
      </c>
    </row>
    <row r="410" spans="1:10" ht="12.75">
      <c r="A410" s="272">
        <v>404</v>
      </c>
      <c r="B410" s="308" t="s">
        <v>3548</v>
      </c>
      <c r="C410" s="277"/>
      <c r="D410" s="268" t="s">
        <v>456</v>
      </c>
      <c r="E410" s="269">
        <v>160</v>
      </c>
      <c r="F410" s="1060"/>
      <c r="G410" s="270">
        <f t="shared" si="19"/>
        <v>0</v>
      </c>
      <c r="H410" s="267" t="s">
        <v>1084</v>
      </c>
      <c r="I410" s="271"/>
      <c r="J410" s="959" t="str">
        <f t="shared" si="18"/>
        <v>CHYBNÁ CENA</v>
      </c>
    </row>
    <row r="411" spans="1:10" ht="12.75">
      <c r="A411" s="272">
        <v>405</v>
      </c>
      <c r="B411" s="308" t="s">
        <v>3548</v>
      </c>
      <c r="C411" s="277" t="s">
        <v>3555</v>
      </c>
      <c r="D411" s="268" t="s">
        <v>456</v>
      </c>
      <c r="E411" s="269">
        <v>80</v>
      </c>
      <c r="F411" s="1060"/>
      <c r="G411" s="270">
        <f t="shared" si="19"/>
        <v>0</v>
      </c>
      <c r="H411" s="267" t="s">
        <v>1079</v>
      </c>
      <c r="I411" s="271"/>
      <c r="J411" s="959" t="str">
        <f t="shared" si="18"/>
        <v>CHYBNÁ CENA</v>
      </c>
    </row>
    <row r="412" spans="1:10" ht="12.75">
      <c r="A412" s="272">
        <v>406</v>
      </c>
      <c r="B412" s="308" t="s">
        <v>3548</v>
      </c>
      <c r="C412" s="277"/>
      <c r="D412" s="268" t="s">
        <v>456</v>
      </c>
      <c r="E412" s="269">
        <v>40</v>
      </c>
      <c r="F412" s="1060"/>
      <c r="G412" s="270">
        <f t="shared" si="19"/>
        <v>0</v>
      </c>
      <c r="H412" s="267" t="s">
        <v>1080</v>
      </c>
      <c r="I412" s="271"/>
      <c r="J412" s="959" t="str">
        <f t="shared" si="18"/>
        <v>CHYBNÁ CENA</v>
      </c>
    </row>
    <row r="413" spans="1:10" ht="12.75">
      <c r="A413" s="272">
        <v>407</v>
      </c>
      <c r="B413" s="308" t="s">
        <v>3548</v>
      </c>
      <c r="C413" s="277"/>
      <c r="D413" s="268" t="s">
        <v>456</v>
      </c>
      <c r="E413" s="269">
        <v>30</v>
      </c>
      <c r="F413" s="1060"/>
      <c r="G413" s="270">
        <f t="shared" si="19"/>
        <v>0</v>
      </c>
      <c r="H413" s="267" t="s">
        <v>1081</v>
      </c>
      <c r="I413" s="271"/>
      <c r="J413" s="959" t="str">
        <f t="shared" si="18"/>
        <v>CHYBNÁ CENA</v>
      </c>
    </row>
    <row r="414" spans="1:10" ht="12.75">
      <c r="A414" s="272">
        <v>408</v>
      </c>
      <c r="B414" s="308" t="s">
        <v>3548</v>
      </c>
      <c r="C414" s="277"/>
      <c r="D414" s="268" t="s">
        <v>456</v>
      </c>
      <c r="E414" s="269">
        <v>210</v>
      </c>
      <c r="F414" s="1060"/>
      <c r="G414" s="270">
        <f t="shared" si="19"/>
        <v>0</v>
      </c>
      <c r="H414" s="267" t="s">
        <v>1084</v>
      </c>
      <c r="I414" s="271"/>
      <c r="J414" s="959" t="str">
        <f t="shared" si="18"/>
        <v>CHYBNÁ CENA</v>
      </c>
    </row>
    <row r="415" spans="1:10" ht="12.75">
      <c r="A415" s="272">
        <v>409</v>
      </c>
      <c r="B415" s="308" t="s">
        <v>3548</v>
      </c>
      <c r="C415" s="277" t="s">
        <v>3556</v>
      </c>
      <c r="D415" s="268" t="s">
        <v>456</v>
      </c>
      <c r="E415" s="269">
        <v>200</v>
      </c>
      <c r="F415" s="1060"/>
      <c r="G415" s="270">
        <f t="shared" si="19"/>
        <v>0</v>
      </c>
      <c r="H415" s="267" t="s">
        <v>1079</v>
      </c>
      <c r="I415" s="271"/>
      <c r="J415" s="959" t="str">
        <f t="shared" si="18"/>
        <v>CHYBNÁ CENA</v>
      </c>
    </row>
    <row r="416" spans="1:10" ht="12.75">
      <c r="A416" s="272">
        <v>410</v>
      </c>
      <c r="B416" s="308" t="s">
        <v>3548</v>
      </c>
      <c r="C416" s="277"/>
      <c r="D416" s="268" t="s">
        <v>456</v>
      </c>
      <c r="E416" s="269">
        <v>170</v>
      </c>
      <c r="F416" s="1060"/>
      <c r="G416" s="270">
        <f t="shared" si="19"/>
        <v>0</v>
      </c>
      <c r="H416" s="267" t="s">
        <v>1080</v>
      </c>
      <c r="I416" s="271"/>
      <c r="J416" s="959" t="str">
        <f t="shared" si="18"/>
        <v>CHYBNÁ CENA</v>
      </c>
    </row>
    <row r="417" spans="1:10" ht="12.75">
      <c r="A417" s="272">
        <v>411</v>
      </c>
      <c r="B417" s="308" t="s">
        <v>3548</v>
      </c>
      <c r="C417" s="277"/>
      <c r="D417" s="268" t="s">
        <v>456</v>
      </c>
      <c r="E417" s="269">
        <v>250</v>
      </c>
      <c r="F417" s="1060"/>
      <c r="G417" s="270">
        <f t="shared" si="19"/>
        <v>0</v>
      </c>
      <c r="H417" s="267" t="s">
        <v>1081</v>
      </c>
      <c r="I417" s="271"/>
      <c r="J417" s="959" t="str">
        <f t="shared" si="18"/>
        <v>CHYBNÁ CENA</v>
      </c>
    </row>
    <row r="418" spans="1:10" ht="12.75">
      <c r="A418" s="272">
        <v>412</v>
      </c>
      <c r="B418" s="308" t="s">
        <v>3548</v>
      </c>
      <c r="C418" s="277"/>
      <c r="D418" s="268" t="s">
        <v>456</v>
      </c>
      <c r="E418" s="269">
        <v>100</v>
      </c>
      <c r="F418" s="1060"/>
      <c r="G418" s="270">
        <f t="shared" si="19"/>
        <v>0</v>
      </c>
      <c r="H418" s="267" t="s">
        <v>1083</v>
      </c>
      <c r="I418" s="271"/>
      <c r="J418" s="959" t="str">
        <f t="shared" si="18"/>
        <v>CHYBNÁ CENA</v>
      </c>
    </row>
    <row r="419" spans="1:10" ht="12.75">
      <c r="A419" s="272">
        <v>413</v>
      </c>
      <c r="B419" s="308" t="s">
        <v>3548</v>
      </c>
      <c r="C419" s="277"/>
      <c r="D419" s="268" t="s">
        <v>456</v>
      </c>
      <c r="E419" s="269">
        <v>320</v>
      </c>
      <c r="F419" s="1060"/>
      <c r="G419" s="270">
        <f t="shared" si="19"/>
        <v>0</v>
      </c>
      <c r="H419" s="267" t="s">
        <v>1084</v>
      </c>
      <c r="I419" s="271"/>
      <c r="J419" s="959" t="str">
        <f t="shared" si="18"/>
        <v>CHYBNÁ CENA</v>
      </c>
    </row>
    <row r="420" spans="1:10" ht="12.75">
      <c r="A420" s="272">
        <v>414</v>
      </c>
      <c r="B420" s="308" t="s">
        <v>3548</v>
      </c>
      <c r="C420" s="277"/>
      <c r="D420" s="268" t="s">
        <v>456</v>
      </c>
      <c r="E420" s="269">
        <v>70</v>
      </c>
      <c r="F420" s="1060"/>
      <c r="G420" s="270">
        <f t="shared" si="19"/>
        <v>0</v>
      </c>
      <c r="H420" s="267" t="s">
        <v>1083</v>
      </c>
      <c r="I420" s="271"/>
      <c r="J420" s="959" t="str">
        <f t="shared" si="18"/>
        <v>CHYBNÁ CENA</v>
      </c>
    </row>
    <row r="421" spans="1:10" ht="12.75">
      <c r="A421" s="272">
        <v>415</v>
      </c>
      <c r="B421" s="308" t="s">
        <v>3548</v>
      </c>
      <c r="C421" s="277"/>
      <c r="D421" s="268" t="s">
        <v>456</v>
      </c>
      <c r="E421" s="269">
        <v>40</v>
      </c>
      <c r="F421" s="1060"/>
      <c r="G421" s="270">
        <f t="shared" si="19"/>
        <v>0</v>
      </c>
      <c r="H421" s="267" t="s">
        <v>1084</v>
      </c>
      <c r="I421" s="271"/>
      <c r="J421" s="959" t="str">
        <f t="shared" si="18"/>
        <v>CHYBNÁ CENA</v>
      </c>
    </row>
    <row r="422" spans="1:10" ht="12.75">
      <c r="A422" s="272">
        <v>416</v>
      </c>
      <c r="B422" s="308" t="s">
        <v>3548</v>
      </c>
      <c r="C422" s="277" t="s">
        <v>3557</v>
      </c>
      <c r="D422" s="268" t="s">
        <v>456</v>
      </c>
      <c r="E422" s="269">
        <v>30</v>
      </c>
      <c r="F422" s="1060"/>
      <c r="G422" s="270">
        <f t="shared" si="19"/>
        <v>0</v>
      </c>
      <c r="H422" s="267" t="s">
        <v>1077</v>
      </c>
      <c r="I422" s="271"/>
      <c r="J422" s="959" t="str">
        <f t="shared" si="18"/>
        <v>CHYBNÁ CENA</v>
      </c>
    </row>
    <row r="423" spans="1:10" ht="12.75">
      <c r="A423" s="272">
        <v>417</v>
      </c>
      <c r="B423" s="308" t="s">
        <v>3548</v>
      </c>
      <c r="C423" s="277"/>
      <c r="D423" s="268" t="s">
        <v>456</v>
      </c>
      <c r="E423" s="269">
        <v>30</v>
      </c>
      <c r="F423" s="1060"/>
      <c r="G423" s="270">
        <f t="shared" si="19"/>
        <v>0</v>
      </c>
      <c r="H423" s="267" t="s">
        <v>1084</v>
      </c>
      <c r="I423" s="271"/>
      <c r="J423" s="959" t="str">
        <f t="shared" si="18"/>
        <v>CHYBNÁ CENA</v>
      </c>
    </row>
    <row r="424" spans="1:10" ht="12.75">
      <c r="A424" s="272">
        <v>418</v>
      </c>
      <c r="B424" s="308" t="s">
        <v>3548</v>
      </c>
      <c r="C424" s="277" t="s">
        <v>3558</v>
      </c>
      <c r="D424" s="268" t="s">
        <v>456</v>
      </c>
      <c r="E424" s="269">
        <v>190</v>
      </c>
      <c r="F424" s="1060"/>
      <c r="G424" s="270">
        <f t="shared" si="19"/>
        <v>0</v>
      </c>
      <c r="H424" s="267" t="s">
        <v>1083</v>
      </c>
      <c r="I424" s="271"/>
      <c r="J424" s="959" t="str">
        <f t="shared" si="18"/>
        <v>CHYBNÁ CENA</v>
      </c>
    </row>
    <row r="425" spans="1:10" ht="12.75">
      <c r="A425" s="272">
        <v>419</v>
      </c>
      <c r="B425" s="308" t="s">
        <v>3548</v>
      </c>
      <c r="C425" s="277"/>
      <c r="D425" s="268" t="s">
        <v>456</v>
      </c>
      <c r="E425" s="269">
        <v>90</v>
      </c>
      <c r="F425" s="1060"/>
      <c r="G425" s="270">
        <f t="shared" si="19"/>
        <v>0</v>
      </c>
      <c r="H425" s="267" t="s">
        <v>1084</v>
      </c>
      <c r="I425" s="271"/>
      <c r="J425" s="959" t="str">
        <f t="shared" si="18"/>
        <v>CHYBNÁ CENA</v>
      </c>
    </row>
    <row r="426" spans="1:10" ht="12.75">
      <c r="A426" s="272">
        <v>420</v>
      </c>
      <c r="B426" s="308" t="s">
        <v>3548</v>
      </c>
      <c r="C426" s="277"/>
      <c r="D426" s="268" t="s">
        <v>456</v>
      </c>
      <c r="E426" s="269">
        <v>80</v>
      </c>
      <c r="F426" s="1060"/>
      <c r="G426" s="270">
        <f t="shared" si="19"/>
        <v>0</v>
      </c>
      <c r="H426" s="267" t="s">
        <v>1084</v>
      </c>
      <c r="I426" s="271"/>
      <c r="J426" s="959" t="str">
        <f t="shared" si="18"/>
        <v>CHYBNÁ CENA</v>
      </c>
    </row>
    <row r="427" spans="1:10" ht="12.75">
      <c r="A427" s="272">
        <v>421</v>
      </c>
      <c r="B427" s="308" t="s">
        <v>3548</v>
      </c>
      <c r="C427" s="277" t="s">
        <v>3559</v>
      </c>
      <c r="D427" s="268" t="s">
        <v>456</v>
      </c>
      <c r="E427" s="269">
        <v>110</v>
      </c>
      <c r="F427" s="1060"/>
      <c r="G427" s="270">
        <f t="shared" si="19"/>
        <v>0</v>
      </c>
      <c r="H427" s="267" t="s">
        <v>1082</v>
      </c>
      <c r="I427" s="271"/>
      <c r="J427" s="959" t="str">
        <f t="shared" si="18"/>
        <v>CHYBNÁ CENA</v>
      </c>
    </row>
    <row r="428" spans="1:10" ht="12.75">
      <c r="A428" s="272">
        <v>422</v>
      </c>
      <c r="B428" s="308" t="s">
        <v>3548</v>
      </c>
      <c r="C428" s="285" t="s">
        <v>3560</v>
      </c>
      <c r="D428" s="268"/>
      <c r="E428" s="269"/>
      <c r="F428" s="1060"/>
      <c r="G428" s="730"/>
      <c r="H428" s="277" t="s">
        <v>727</v>
      </c>
      <c r="I428" s="271"/>
      <c r="J428" s="959" t="str">
        <f t="shared" si="18"/>
        <v/>
      </c>
    </row>
    <row r="429" spans="1:10" ht="12.75">
      <c r="A429" s="272">
        <v>423</v>
      </c>
      <c r="B429" s="308" t="s">
        <v>3548</v>
      </c>
      <c r="C429" s="277" t="s">
        <v>3561</v>
      </c>
      <c r="D429" s="268" t="s">
        <v>456</v>
      </c>
      <c r="E429" s="269">
        <v>20</v>
      </c>
      <c r="F429" s="1060"/>
      <c r="G429" s="270">
        <f aca="true" t="shared" si="20" ref="G429:G436">E429*F429</f>
        <v>0</v>
      </c>
      <c r="H429" s="267" t="s">
        <v>1077</v>
      </c>
      <c r="I429" s="271"/>
      <c r="J429" s="959" t="str">
        <f t="shared" si="18"/>
        <v>CHYBNÁ CENA</v>
      </c>
    </row>
    <row r="430" spans="1:10" ht="12.75">
      <c r="A430" s="272">
        <v>424</v>
      </c>
      <c r="B430" s="308" t="s">
        <v>3548</v>
      </c>
      <c r="C430" s="277"/>
      <c r="D430" s="268" t="s">
        <v>456</v>
      </c>
      <c r="E430" s="269">
        <v>10</v>
      </c>
      <c r="F430" s="1060"/>
      <c r="G430" s="270">
        <f t="shared" si="20"/>
        <v>0</v>
      </c>
      <c r="H430" s="267" t="s">
        <v>1401</v>
      </c>
      <c r="I430" s="271"/>
      <c r="J430" s="959" t="str">
        <f t="shared" si="18"/>
        <v>CHYBNÁ CENA</v>
      </c>
    </row>
    <row r="431" spans="1:10" ht="12.75">
      <c r="A431" s="272">
        <v>425</v>
      </c>
      <c r="B431" s="308" t="s">
        <v>3548</v>
      </c>
      <c r="C431" s="277"/>
      <c r="D431" s="268" t="s">
        <v>456</v>
      </c>
      <c r="E431" s="269">
        <v>120</v>
      </c>
      <c r="F431" s="1060"/>
      <c r="G431" s="270">
        <f t="shared" si="20"/>
        <v>0</v>
      </c>
      <c r="H431" s="267" t="s">
        <v>1079</v>
      </c>
      <c r="I431" s="271"/>
      <c r="J431" s="959" t="str">
        <f t="shared" si="18"/>
        <v>CHYBNÁ CENA</v>
      </c>
    </row>
    <row r="432" spans="1:10" ht="12.75">
      <c r="A432" s="272">
        <v>426</v>
      </c>
      <c r="B432" s="308" t="s">
        <v>3548</v>
      </c>
      <c r="C432" s="277"/>
      <c r="D432" s="268" t="s">
        <v>456</v>
      </c>
      <c r="E432" s="269">
        <v>190</v>
      </c>
      <c r="F432" s="1060"/>
      <c r="G432" s="270">
        <f t="shared" si="20"/>
        <v>0</v>
      </c>
      <c r="H432" s="277" t="s">
        <v>1080</v>
      </c>
      <c r="I432" s="271"/>
      <c r="J432" s="959" t="str">
        <f t="shared" si="18"/>
        <v>CHYBNÁ CENA</v>
      </c>
    </row>
    <row r="433" spans="1:10" ht="12.75">
      <c r="A433" s="272">
        <v>427</v>
      </c>
      <c r="B433" s="308" t="s">
        <v>3548</v>
      </c>
      <c r="C433" s="277"/>
      <c r="D433" s="268" t="s">
        <v>456</v>
      </c>
      <c r="E433" s="269">
        <v>170</v>
      </c>
      <c r="F433" s="1060"/>
      <c r="G433" s="270">
        <f t="shared" si="20"/>
        <v>0</v>
      </c>
      <c r="H433" s="277" t="s">
        <v>1999</v>
      </c>
      <c r="I433" s="271"/>
      <c r="J433" s="959" t="str">
        <f t="shared" si="18"/>
        <v>CHYBNÁ CENA</v>
      </c>
    </row>
    <row r="434" spans="1:10" ht="12.75">
      <c r="A434" s="272">
        <v>428</v>
      </c>
      <c r="B434" s="308" t="s">
        <v>3548</v>
      </c>
      <c r="C434" s="277"/>
      <c r="D434" s="268" t="s">
        <v>456</v>
      </c>
      <c r="E434" s="269">
        <v>50</v>
      </c>
      <c r="F434" s="1060"/>
      <c r="G434" s="270">
        <f t="shared" si="20"/>
        <v>0</v>
      </c>
      <c r="H434" s="277" t="s">
        <v>1082</v>
      </c>
      <c r="I434" s="271"/>
      <c r="J434" s="959" t="str">
        <f t="shared" si="18"/>
        <v>CHYBNÁ CENA</v>
      </c>
    </row>
    <row r="435" spans="1:10" ht="12.75">
      <c r="A435" s="272">
        <v>429</v>
      </c>
      <c r="B435" s="308" t="s">
        <v>3548</v>
      </c>
      <c r="C435" s="277"/>
      <c r="D435" s="268" t="s">
        <v>456</v>
      </c>
      <c r="E435" s="269">
        <v>120</v>
      </c>
      <c r="F435" s="1060"/>
      <c r="G435" s="270">
        <f t="shared" si="20"/>
        <v>0</v>
      </c>
      <c r="H435" s="277" t="s">
        <v>1083</v>
      </c>
      <c r="I435" s="271"/>
      <c r="J435" s="959" t="str">
        <f t="shared" si="18"/>
        <v>CHYBNÁ CENA</v>
      </c>
    </row>
    <row r="436" spans="1:10" ht="12.75">
      <c r="A436" s="272">
        <v>430</v>
      </c>
      <c r="B436" s="308" t="s">
        <v>3548</v>
      </c>
      <c r="C436" s="277"/>
      <c r="D436" s="268" t="s">
        <v>456</v>
      </c>
      <c r="E436" s="269">
        <v>230</v>
      </c>
      <c r="F436" s="1060"/>
      <c r="G436" s="270">
        <f t="shared" si="20"/>
        <v>0</v>
      </c>
      <c r="H436" s="277" t="s">
        <v>1084</v>
      </c>
      <c r="I436" s="271"/>
      <c r="J436" s="959" t="str">
        <f t="shared" si="18"/>
        <v>CHYBNÁ CENA</v>
      </c>
    </row>
    <row r="437" spans="1:10" ht="12.75">
      <c r="A437" s="272">
        <v>431</v>
      </c>
      <c r="B437" s="309"/>
      <c r="C437" s="297"/>
      <c r="D437" s="292"/>
      <c r="E437" s="293"/>
      <c r="F437" s="1062"/>
      <c r="G437" s="730"/>
      <c r="H437" s="310"/>
      <c r="I437" s="271"/>
      <c r="J437" s="959" t="str">
        <f t="shared" si="18"/>
        <v/>
      </c>
    </row>
    <row r="438" spans="1:10" ht="16.5">
      <c r="A438" s="272">
        <v>432</v>
      </c>
      <c r="B438" s="311" t="s">
        <v>3562</v>
      </c>
      <c r="C438" s="312" t="s">
        <v>1800</v>
      </c>
      <c r="D438" s="268"/>
      <c r="E438" s="269"/>
      <c r="F438" s="1060"/>
      <c r="G438" s="730"/>
      <c r="H438" s="267"/>
      <c r="I438" s="271"/>
      <c r="J438" s="959" t="str">
        <f t="shared" si="18"/>
        <v/>
      </c>
    </row>
    <row r="439" spans="1:10" ht="12.75">
      <c r="A439" s="272">
        <v>433</v>
      </c>
      <c r="B439" s="309"/>
      <c r="C439" s="297"/>
      <c r="D439" s="292"/>
      <c r="E439" s="293"/>
      <c r="F439" s="1062"/>
      <c r="G439" s="730"/>
      <c r="H439" s="310"/>
      <c r="I439" s="271"/>
      <c r="J439" s="959" t="str">
        <f t="shared" si="18"/>
        <v/>
      </c>
    </row>
    <row r="440" spans="1:10" ht="12.75">
      <c r="A440" s="272">
        <v>434</v>
      </c>
      <c r="B440" s="307">
        <v>787</v>
      </c>
      <c r="C440" s="278" t="s">
        <v>3563</v>
      </c>
      <c r="D440" s="268" t="s">
        <v>2637</v>
      </c>
      <c r="E440" s="269">
        <v>1</v>
      </c>
      <c r="F440" s="1060"/>
      <c r="G440" s="270">
        <f>E440*F440</f>
        <v>0</v>
      </c>
      <c r="H440" s="267" t="s">
        <v>727</v>
      </c>
      <c r="I440" s="271"/>
      <c r="J440" s="959" t="str">
        <f t="shared" si="18"/>
        <v>CHYBNÁ CENA</v>
      </c>
    </row>
    <row r="441" spans="1:10" ht="12.75">
      <c r="A441" s="272">
        <v>435</v>
      </c>
      <c r="B441" s="307" t="s">
        <v>3562</v>
      </c>
      <c r="C441" s="278" t="s">
        <v>3564</v>
      </c>
      <c r="D441" s="280"/>
      <c r="E441" s="281"/>
      <c r="F441" s="1061"/>
      <c r="G441" s="730"/>
      <c r="H441" s="279" t="s">
        <v>727</v>
      </c>
      <c r="I441" s="271"/>
      <c r="J441" s="959" t="str">
        <f t="shared" si="18"/>
        <v/>
      </c>
    </row>
    <row r="442" spans="1:10" ht="12.75">
      <c r="A442" s="272">
        <v>436</v>
      </c>
      <c r="B442" s="307" t="s">
        <v>3562</v>
      </c>
      <c r="C442" s="278" t="s">
        <v>3565</v>
      </c>
      <c r="D442" s="280" t="s">
        <v>2637</v>
      </c>
      <c r="E442" s="281">
        <v>2</v>
      </c>
      <c r="F442" s="1061"/>
      <c r="G442" s="270">
        <f aca="true" t="shared" si="21" ref="G442:G452">E442*F442</f>
        <v>0</v>
      </c>
      <c r="H442" s="277" t="s">
        <v>1077</v>
      </c>
      <c r="I442" s="271"/>
      <c r="J442" s="959" t="str">
        <f t="shared" si="18"/>
        <v>CHYBNÁ CENA</v>
      </c>
    </row>
    <row r="443" spans="1:10" ht="12.75">
      <c r="A443" s="272">
        <v>437</v>
      </c>
      <c r="B443" s="307" t="s">
        <v>3562</v>
      </c>
      <c r="C443" s="277"/>
      <c r="D443" s="280" t="s">
        <v>2637</v>
      </c>
      <c r="E443" s="281">
        <v>14</v>
      </c>
      <c r="F443" s="1061"/>
      <c r="G443" s="270">
        <f t="shared" si="21"/>
        <v>0</v>
      </c>
      <c r="H443" s="277" t="s">
        <v>1079</v>
      </c>
      <c r="I443" s="271"/>
      <c r="J443" s="959" t="str">
        <f t="shared" si="18"/>
        <v>CHYBNÁ CENA</v>
      </c>
    </row>
    <row r="444" spans="1:10" ht="12.75">
      <c r="A444" s="272">
        <v>438</v>
      </c>
      <c r="B444" s="307" t="s">
        <v>3562</v>
      </c>
      <c r="C444" s="277"/>
      <c r="D444" s="280" t="s">
        <v>2637</v>
      </c>
      <c r="E444" s="281">
        <v>25</v>
      </c>
      <c r="F444" s="1061"/>
      <c r="G444" s="270">
        <f t="shared" si="21"/>
        <v>0</v>
      </c>
      <c r="H444" s="277" t="s">
        <v>1080</v>
      </c>
      <c r="I444" s="271"/>
      <c r="J444" s="959" t="str">
        <f t="shared" si="18"/>
        <v>CHYBNÁ CENA</v>
      </c>
    </row>
    <row r="445" spans="1:10" ht="12.75">
      <c r="A445" s="272">
        <v>439</v>
      </c>
      <c r="B445" s="307" t="s">
        <v>3562</v>
      </c>
      <c r="C445" s="277"/>
      <c r="D445" s="280" t="s">
        <v>2637</v>
      </c>
      <c r="E445" s="281">
        <v>17</v>
      </c>
      <c r="F445" s="1061"/>
      <c r="G445" s="270">
        <f t="shared" si="21"/>
        <v>0</v>
      </c>
      <c r="H445" s="277" t="s">
        <v>1081</v>
      </c>
      <c r="I445" s="271"/>
      <c r="J445" s="959" t="str">
        <f t="shared" si="18"/>
        <v>CHYBNÁ CENA</v>
      </c>
    </row>
    <row r="446" spans="1:10" ht="12.75">
      <c r="A446" s="272">
        <v>440</v>
      </c>
      <c r="B446" s="307" t="s">
        <v>3562</v>
      </c>
      <c r="C446" s="277"/>
      <c r="D446" s="280" t="s">
        <v>2637</v>
      </c>
      <c r="E446" s="281">
        <v>1</v>
      </c>
      <c r="F446" s="1061"/>
      <c r="G446" s="270">
        <f t="shared" si="21"/>
        <v>0</v>
      </c>
      <c r="H446" s="277" t="s">
        <v>1082</v>
      </c>
      <c r="I446" s="271"/>
      <c r="J446" s="959" t="str">
        <f t="shared" si="18"/>
        <v>CHYBNÁ CENA</v>
      </c>
    </row>
    <row r="447" spans="1:10" ht="12.75">
      <c r="A447" s="272">
        <v>441</v>
      </c>
      <c r="B447" s="307" t="s">
        <v>3562</v>
      </c>
      <c r="C447" s="277"/>
      <c r="D447" s="280" t="s">
        <v>2637</v>
      </c>
      <c r="E447" s="281">
        <v>7</v>
      </c>
      <c r="F447" s="1061"/>
      <c r="G447" s="270">
        <f t="shared" si="21"/>
        <v>0</v>
      </c>
      <c r="H447" s="277" t="s">
        <v>1083</v>
      </c>
      <c r="I447" s="271"/>
      <c r="J447" s="959" t="str">
        <f t="shared" si="18"/>
        <v>CHYBNÁ CENA</v>
      </c>
    </row>
    <row r="448" spans="1:10" ht="12.75">
      <c r="A448" s="272">
        <v>442</v>
      </c>
      <c r="B448" s="307" t="s">
        <v>3562</v>
      </c>
      <c r="C448" s="277"/>
      <c r="D448" s="280" t="s">
        <v>2637</v>
      </c>
      <c r="E448" s="281">
        <v>77</v>
      </c>
      <c r="F448" s="1061"/>
      <c r="G448" s="270">
        <f t="shared" si="21"/>
        <v>0</v>
      </c>
      <c r="H448" s="277" t="s">
        <v>1084</v>
      </c>
      <c r="I448" s="271"/>
      <c r="J448" s="959" t="str">
        <f t="shared" si="18"/>
        <v>CHYBNÁ CENA</v>
      </c>
    </row>
    <row r="449" spans="1:10" ht="12.75">
      <c r="A449" s="272">
        <v>443</v>
      </c>
      <c r="B449" s="307" t="s">
        <v>3562</v>
      </c>
      <c r="C449" s="278" t="s">
        <v>3566</v>
      </c>
      <c r="D449" s="280" t="s">
        <v>3567</v>
      </c>
      <c r="E449" s="281">
        <v>4</v>
      </c>
      <c r="F449" s="1061"/>
      <c r="G449" s="270">
        <f t="shared" si="21"/>
        <v>0</v>
      </c>
      <c r="H449" s="277" t="s">
        <v>1400</v>
      </c>
      <c r="I449" s="271"/>
      <c r="J449" s="959" t="str">
        <f t="shared" si="18"/>
        <v>CHYBNÁ CENA</v>
      </c>
    </row>
    <row r="450" spans="1:10" ht="12.75">
      <c r="A450" s="272">
        <v>444</v>
      </c>
      <c r="B450" s="307" t="s">
        <v>3562</v>
      </c>
      <c r="C450" s="278"/>
      <c r="D450" s="280" t="s">
        <v>3567</v>
      </c>
      <c r="E450" s="281">
        <v>3</v>
      </c>
      <c r="F450" s="1061"/>
      <c r="G450" s="270">
        <f t="shared" si="21"/>
        <v>0</v>
      </c>
      <c r="H450" s="279" t="s">
        <v>1401</v>
      </c>
      <c r="I450" s="271"/>
      <c r="J450" s="959" t="str">
        <f t="shared" si="18"/>
        <v>CHYBNÁ CENA</v>
      </c>
    </row>
    <row r="451" spans="1:10" ht="12.75">
      <c r="A451" s="272">
        <v>445</v>
      </c>
      <c r="B451" s="307" t="s">
        <v>3562</v>
      </c>
      <c r="C451" s="278"/>
      <c r="D451" s="268" t="s">
        <v>3567</v>
      </c>
      <c r="E451" s="269">
        <v>145</v>
      </c>
      <c r="F451" s="1060"/>
      <c r="G451" s="270">
        <f t="shared" si="21"/>
        <v>0</v>
      </c>
      <c r="H451" s="267" t="s">
        <v>1080</v>
      </c>
      <c r="I451" s="271"/>
      <c r="J451" s="959" t="str">
        <f t="shared" si="18"/>
        <v>CHYBNÁ CENA</v>
      </c>
    </row>
    <row r="452" spans="1:10" ht="12.75">
      <c r="A452" s="272">
        <v>446</v>
      </c>
      <c r="B452" s="307" t="s">
        <v>3562</v>
      </c>
      <c r="C452" s="278"/>
      <c r="D452" s="268" t="s">
        <v>3567</v>
      </c>
      <c r="E452" s="269">
        <v>92</v>
      </c>
      <c r="F452" s="1060"/>
      <c r="G452" s="270">
        <f t="shared" si="21"/>
        <v>0</v>
      </c>
      <c r="H452" s="267" t="s">
        <v>1081</v>
      </c>
      <c r="I452" s="271"/>
      <c r="J452" s="959" t="str">
        <f t="shared" si="18"/>
        <v>CHYBNÁ CENA</v>
      </c>
    </row>
    <row r="453" spans="1:10" ht="12.75">
      <c r="A453" s="272">
        <v>447</v>
      </c>
      <c r="B453" s="307" t="s">
        <v>3562</v>
      </c>
      <c r="C453" s="278" t="s">
        <v>3568</v>
      </c>
      <c r="D453" s="268"/>
      <c r="E453" s="269"/>
      <c r="F453" s="1060"/>
      <c r="G453" s="730"/>
      <c r="H453" s="267" t="s">
        <v>727</v>
      </c>
      <c r="I453" s="271"/>
      <c r="J453" s="959" t="str">
        <f t="shared" si="18"/>
        <v/>
      </c>
    </row>
    <row r="454" spans="1:10" ht="12.75">
      <c r="A454" s="272">
        <v>448</v>
      </c>
      <c r="B454" s="307" t="s">
        <v>3562</v>
      </c>
      <c r="C454" s="278" t="s">
        <v>3568</v>
      </c>
      <c r="D454" s="280" t="s">
        <v>3567</v>
      </c>
      <c r="E454" s="281">
        <v>4</v>
      </c>
      <c r="F454" s="1061"/>
      <c r="G454" s="270">
        <f aca="true" t="shared" si="22" ref="G454:G473">E454*F454</f>
        <v>0</v>
      </c>
      <c r="H454" s="279" t="s">
        <v>1401</v>
      </c>
      <c r="I454" s="271"/>
      <c r="J454" s="959" t="str">
        <f aca="true" t="shared" si="23" ref="J454:J475">IF((ISBLANK(D454)),"",IF(G454&lt;=0,"CHYBNÁ CENA",""))</f>
        <v>CHYBNÁ CENA</v>
      </c>
    </row>
    <row r="455" spans="1:10" ht="12.75">
      <c r="A455" s="272">
        <v>449</v>
      </c>
      <c r="B455" s="307" t="s">
        <v>3562</v>
      </c>
      <c r="C455" s="278"/>
      <c r="D455" s="280" t="s">
        <v>2637</v>
      </c>
      <c r="E455" s="281">
        <v>24</v>
      </c>
      <c r="F455" s="1061"/>
      <c r="G455" s="270">
        <f t="shared" si="22"/>
        <v>0</v>
      </c>
      <c r="H455" s="279" t="s">
        <v>1079</v>
      </c>
      <c r="I455" s="271"/>
      <c r="J455" s="959" t="str">
        <f t="shared" si="23"/>
        <v>CHYBNÁ CENA</v>
      </c>
    </row>
    <row r="456" spans="1:10" ht="12.75">
      <c r="A456" s="272">
        <v>450</v>
      </c>
      <c r="B456" s="307" t="s">
        <v>3562</v>
      </c>
      <c r="C456" s="278"/>
      <c r="D456" s="268" t="s">
        <v>2637</v>
      </c>
      <c r="E456" s="269">
        <v>120</v>
      </c>
      <c r="F456" s="1060"/>
      <c r="G456" s="270">
        <f t="shared" si="22"/>
        <v>0</v>
      </c>
      <c r="H456" s="267" t="s">
        <v>1080</v>
      </c>
      <c r="I456" s="271"/>
      <c r="J456" s="959" t="str">
        <f t="shared" si="23"/>
        <v>CHYBNÁ CENA</v>
      </c>
    </row>
    <row r="457" spans="1:10" ht="12.75">
      <c r="A457" s="272">
        <v>451</v>
      </c>
      <c r="B457" s="307" t="s">
        <v>3562</v>
      </c>
      <c r="C457" s="278"/>
      <c r="D457" s="268" t="s">
        <v>2637</v>
      </c>
      <c r="E457" s="269">
        <v>98</v>
      </c>
      <c r="F457" s="1060"/>
      <c r="G457" s="270">
        <f t="shared" si="22"/>
        <v>0</v>
      </c>
      <c r="H457" s="267" t="s">
        <v>1081</v>
      </c>
      <c r="I457" s="271"/>
      <c r="J457" s="959" t="str">
        <f t="shared" si="23"/>
        <v>CHYBNÁ CENA</v>
      </c>
    </row>
    <row r="458" spans="1:10" ht="12.75">
      <c r="A458" s="272">
        <v>452</v>
      </c>
      <c r="B458" s="307" t="s">
        <v>3562</v>
      </c>
      <c r="C458" s="278"/>
      <c r="D458" s="268" t="s">
        <v>2637</v>
      </c>
      <c r="E458" s="269">
        <v>26</v>
      </c>
      <c r="F458" s="1060"/>
      <c r="G458" s="270">
        <f t="shared" si="22"/>
        <v>0</v>
      </c>
      <c r="H458" s="267" t="s">
        <v>1083</v>
      </c>
      <c r="I458" s="271"/>
      <c r="J458" s="959" t="str">
        <f t="shared" si="23"/>
        <v>CHYBNÁ CENA</v>
      </c>
    </row>
    <row r="459" spans="1:10" ht="12.75">
      <c r="A459" s="272">
        <v>453</v>
      </c>
      <c r="B459" s="307" t="s">
        <v>3562</v>
      </c>
      <c r="C459" s="278"/>
      <c r="D459" s="268" t="s">
        <v>2637</v>
      </c>
      <c r="E459" s="269">
        <v>80</v>
      </c>
      <c r="F459" s="1060"/>
      <c r="G459" s="270">
        <f t="shared" si="22"/>
        <v>0</v>
      </c>
      <c r="H459" s="267" t="s">
        <v>1084</v>
      </c>
      <c r="I459" s="271"/>
      <c r="J459" s="959" t="str">
        <f t="shared" si="23"/>
        <v>CHYBNÁ CENA</v>
      </c>
    </row>
    <row r="460" spans="1:10" ht="12.75">
      <c r="A460" s="272">
        <v>454</v>
      </c>
      <c r="B460" s="307" t="s">
        <v>3562</v>
      </c>
      <c r="C460" s="278"/>
      <c r="D460" s="268" t="s">
        <v>2637</v>
      </c>
      <c r="E460" s="269">
        <v>16</v>
      </c>
      <c r="F460" s="1060"/>
      <c r="G460" s="270">
        <f t="shared" si="22"/>
        <v>0</v>
      </c>
      <c r="H460" s="267" t="s">
        <v>1085</v>
      </c>
      <c r="I460" s="271"/>
      <c r="J460" s="959" t="str">
        <f t="shared" si="23"/>
        <v>CHYBNÁ CENA</v>
      </c>
    </row>
    <row r="461" spans="1:10" ht="12.75">
      <c r="A461" s="272">
        <v>455</v>
      </c>
      <c r="B461" s="307" t="s">
        <v>3562</v>
      </c>
      <c r="C461" s="278" t="s">
        <v>3569</v>
      </c>
      <c r="D461" s="268" t="s">
        <v>2637</v>
      </c>
      <c r="E461" s="269">
        <v>6</v>
      </c>
      <c r="F461" s="1060"/>
      <c r="G461" s="270">
        <f t="shared" si="22"/>
        <v>0</v>
      </c>
      <c r="H461" s="267" t="s">
        <v>1080</v>
      </c>
      <c r="I461" s="271"/>
      <c r="J461" s="959" t="str">
        <f t="shared" si="23"/>
        <v>CHYBNÁ CENA</v>
      </c>
    </row>
    <row r="462" spans="1:10" ht="12.75">
      <c r="A462" s="272">
        <v>456</v>
      </c>
      <c r="B462" s="307" t="s">
        <v>3562</v>
      </c>
      <c r="C462" s="278" t="s">
        <v>3570</v>
      </c>
      <c r="D462" s="268" t="s">
        <v>2637</v>
      </c>
      <c r="E462" s="269">
        <v>76</v>
      </c>
      <c r="F462" s="1060"/>
      <c r="G462" s="270">
        <f t="shared" si="22"/>
        <v>0</v>
      </c>
      <c r="H462" s="267" t="s">
        <v>727</v>
      </c>
      <c r="I462" s="271"/>
      <c r="J462" s="959" t="str">
        <f t="shared" si="23"/>
        <v>CHYBNÁ CENA</v>
      </c>
    </row>
    <row r="463" spans="1:10" ht="25.5">
      <c r="A463" s="272">
        <v>457</v>
      </c>
      <c r="B463" s="307" t="s">
        <v>3562</v>
      </c>
      <c r="C463" s="278" t="s">
        <v>3571</v>
      </c>
      <c r="D463" s="280" t="s">
        <v>2637</v>
      </c>
      <c r="E463" s="281">
        <v>1</v>
      </c>
      <c r="F463" s="1061"/>
      <c r="G463" s="270">
        <f t="shared" si="22"/>
        <v>0</v>
      </c>
      <c r="H463" s="279" t="s">
        <v>3572</v>
      </c>
      <c r="I463" s="282"/>
      <c r="J463" s="959" t="str">
        <f t="shared" si="23"/>
        <v>CHYBNÁ CENA</v>
      </c>
    </row>
    <row r="464" spans="1:10" ht="12.75">
      <c r="A464" s="272">
        <v>458</v>
      </c>
      <c r="B464" s="307" t="s">
        <v>3562</v>
      </c>
      <c r="C464" s="278" t="s">
        <v>3573</v>
      </c>
      <c r="D464" s="268" t="s">
        <v>3151</v>
      </c>
      <c r="E464" s="269">
        <v>400</v>
      </c>
      <c r="F464" s="1060"/>
      <c r="G464" s="270">
        <f t="shared" si="22"/>
        <v>0</v>
      </c>
      <c r="H464" s="267" t="s">
        <v>727</v>
      </c>
      <c r="I464" s="271"/>
      <c r="J464" s="959" t="str">
        <f t="shared" si="23"/>
        <v>CHYBNÁ CENA</v>
      </c>
    </row>
    <row r="465" spans="1:10" ht="12.75">
      <c r="A465" s="272">
        <v>459</v>
      </c>
      <c r="B465" s="307" t="s">
        <v>3562</v>
      </c>
      <c r="C465" s="278" t="s">
        <v>3574</v>
      </c>
      <c r="D465" s="268" t="s">
        <v>1826</v>
      </c>
      <c r="E465" s="269">
        <v>230</v>
      </c>
      <c r="F465" s="1060"/>
      <c r="G465" s="270">
        <f t="shared" si="22"/>
        <v>0</v>
      </c>
      <c r="H465" s="267" t="s">
        <v>727</v>
      </c>
      <c r="I465" s="271"/>
      <c r="J465" s="959" t="str">
        <f t="shared" si="23"/>
        <v>CHYBNÁ CENA</v>
      </c>
    </row>
    <row r="466" spans="1:10" ht="12.75">
      <c r="A466" s="272">
        <v>460</v>
      </c>
      <c r="B466" s="307" t="s">
        <v>3562</v>
      </c>
      <c r="C466" s="278" t="s">
        <v>3575</v>
      </c>
      <c r="D466" s="268" t="s">
        <v>2637</v>
      </c>
      <c r="E466" s="269">
        <v>1</v>
      </c>
      <c r="F466" s="1060"/>
      <c r="G466" s="270">
        <f t="shared" si="22"/>
        <v>0</v>
      </c>
      <c r="H466" s="267" t="s">
        <v>727</v>
      </c>
      <c r="I466" s="271"/>
      <c r="J466" s="959" t="str">
        <f t="shared" si="23"/>
        <v>CHYBNÁ CENA</v>
      </c>
    </row>
    <row r="467" spans="1:10" ht="12.75">
      <c r="A467" s="272">
        <v>461</v>
      </c>
      <c r="B467" s="307" t="s">
        <v>3562</v>
      </c>
      <c r="C467" s="278" t="s">
        <v>3576</v>
      </c>
      <c r="D467" s="268" t="s">
        <v>1826</v>
      </c>
      <c r="E467" s="269">
        <v>18</v>
      </c>
      <c r="F467" s="1060"/>
      <c r="G467" s="270">
        <f t="shared" si="22"/>
        <v>0</v>
      </c>
      <c r="H467" s="267" t="s">
        <v>727</v>
      </c>
      <c r="I467" s="271"/>
      <c r="J467" s="959" t="str">
        <f t="shared" si="23"/>
        <v>CHYBNÁ CENA</v>
      </c>
    </row>
    <row r="468" spans="1:10" ht="12.75">
      <c r="A468" s="272">
        <v>462</v>
      </c>
      <c r="B468" s="307" t="s">
        <v>3562</v>
      </c>
      <c r="C468" s="278" t="s">
        <v>3577</v>
      </c>
      <c r="D468" s="268" t="s">
        <v>2637</v>
      </c>
      <c r="E468" s="281">
        <v>15</v>
      </c>
      <c r="F468" s="1060"/>
      <c r="G468" s="270">
        <f t="shared" si="22"/>
        <v>0</v>
      </c>
      <c r="H468" s="267" t="s">
        <v>727</v>
      </c>
      <c r="I468" s="271"/>
      <c r="J468" s="959" t="str">
        <f t="shared" si="23"/>
        <v>CHYBNÁ CENA</v>
      </c>
    </row>
    <row r="469" spans="1:10" ht="12.75">
      <c r="A469" s="272">
        <v>463</v>
      </c>
      <c r="B469" s="307" t="s">
        <v>3562</v>
      </c>
      <c r="C469" s="278" t="s">
        <v>3578</v>
      </c>
      <c r="D469" s="268" t="s">
        <v>1627</v>
      </c>
      <c r="E469" s="269">
        <v>1</v>
      </c>
      <c r="F469" s="1060"/>
      <c r="G469" s="270">
        <f t="shared" si="22"/>
        <v>0</v>
      </c>
      <c r="H469" s="267" t="s">
        <v>727</v>
      </c>
      <c r="I469" s="271"/>
      <c r="J469" s="959" t="str">
        <f t="shared" si="23"/>
        <v>CHYBNÁ CENA</v>
      </c>
    </row>
    <row r="470" spans="1:10" ht="12.75">
      <c r="A470" s="272">
        <v>464</v>
      </c>
      <c r="B470" s="307" t="s">
        <v>3562</v>
      </c>
      <c r="C470" s="278" t="s">
        <v>3579</v>
      </c>
      <c r="D470" s="268" t="s">
        <v>1627</v>
      </c>
      <c r="E470" s="269">
        <v>1</v>
      </c>
      <c r="F470" s="1060"/>
      <c r="G470" s="270">
        <f t="shared" si="22"/>
        <v>0</v>
      </c>
      <c r="H470" s="267" t="s">
        <v>727</v>
      </c>
      <c r="I470" s="271"/>
      <c r="J470" s="959" t="str">
        <f t="shared" si="23"/>
        <v>CHYBNÁ CENA</v>
      </c>
    </row>
    <row r="471" spans="1:10" ht="25.5">
      <c r="A471" s="272">
        <v>465</v>
      </c>
      <c r="B471" s="307" t="s">
        <v>3562</v>
      </c>
      <c r="C471" s="278" t="s">
        <v>3580</v>
      </c>
      <c r="D471" s="268" t="s">
        <v>1627</v>
      </c>
      <c r="E471" s="269">
        <v>1</v>
      </c>
      <c r="F471" s="1060"/>
      <c r="G471" s="270">
        <f t="shared" si="22"/>
        <v>0</v>
      </c>
      <c r="H471" s="267" t="s">
        <v>727</v>
      </c>
      <c r="I471" s="271"/>
      <c r="J471" s="959" t="str">
        <f t="shared" si="23"/>
        <v>CHYBNÁ CENA</v>
      </c>
    </row>
    <row r="472" spans="1:10" ht="12.75">
      <c r="A472" s="272">
        <v>466</v>
      </c>
      <c r="B472" s="307" t="s">
        <v>3562</v>
      </c>
      <c r="C472" s="278" t="s">
        <v>3581</v>
      </c>
      <c r="D472" s="268" t="s">
        <v>1627</v>
      </c>
      <c r="E472" s="269">
        <v>1</v>
      </c>
      <c r="F472" s="1060"/>
      <c r="G472" s="270">
        <f t="shared" si="22"/>
        <v>0</v>
      </c>
      <c r="H472" s="267" t="s">
        <v>727</v>
      </c>
      <c r="I472" s="271"/>
      <c r="J472" s="959" t="str">
        <f t="shared" si="23"/>
        <v>CHYBNÁ CENA</v>
      </c>
    </row>
    <row r="473" spans="1:10" ht="25.5">
      <c r="A473" s="272">
        <v>467</v>
      </c>
      <c r="B473" s="307" t="s">
        <v>3562</v>
      </c>
      <c r="C473" s="278" t="s">
        <v>1964</v>
      </c>
      <c r="D473" s="268" t="s">
        <v>1627</v>
      </c>
      <c r="E473" s="269">
        <v>1</v>
      </c>
      <c r="F473" s="1060"/>
      <c r="G473" s="270">
        <f t="shared" si="22"/>
        <v>0</v>
      </c>
      <c r="H473" s="267" t="s">
        <v>727</v>
      </c>
      <c r="I473" s="271"/>
      <c r="J473" s="959" t="str">
        <f t="shared" si="23"/>
        <v>CHYBNÁ CENA</v>
      </c>
    </row>
    <row r="474" spans="1:10" ht="12.75">
      <c r="A474" s="272">
        <v>468</v>
      </c>
      <c r="B474" s="309"/>
      <c r="C474" s="297"/>
      <c r="D474" s="292"/>
      <c r="E474" s="293"/>
      <c r="F474" s="1062"/>
      <c r="G474" s="270"/>
      <c r="H474" s="313"/>
      <c r="I474" s="271"/>
      <c r="J474" s="959" t="str">
        <f t="shared" si="23"/>
        <v/>
      </c>
    </row>
    <row r="475" spans="1:10" ht="12.75">
      <c r="A475" s="272">
        <v>469</v>
      </c>
      <c r="B475" s="314" t="s">
        <v>3097</v>
      </c>
      <c r="C475" s="315" t="s">
        <v>3097</v>
      </c>
      <c r="D475" s="317"/>
      <c r="E475" s="318"/>
      <c r="F475" s="1063"/>
      <c r="G475" s="319"/>
      <c r="H475" s="316"/>
      <c r="I475" s="320" t="s">
        <v>3097</v>
      </c>
      <c r="J475" s="959" t="str">
        <f t="shared" si="23"/>
        <v/>
      </c>
    </row>
    <row r="476" spans="1:9" ht="13.5" thickBot="1">
      <c r="A476" s="395"/>
      <c r="B476" s="396"/>
      <c r="C476" s="397" t="s">
        <v>1830</v>
      </c>
      <c r="D476" s="395"/>
      <c r="E476" s="399"/>
      <c r="F476" s="400"/>
      <c r="G476" s="419">
        <f>SUM(G7:G475)</f>
        <v>0</v>
      </c>
      <c r="H476" s="398"/>
      <c r="I476" s="398"/>
    </row>
    <row r="477" spans="1:9" ht="13.5" thickBot="1">
      <c r="A477" s="1401" t="s">
        <v>4769</v>
      </c>
      <c r="B477" s="1402"/>
      <c r="C477" s="1402"/>
      <c r="D477" s="1402"/>
      <c r="E477" s="1402"/>
      <c r="F477" s="1402"/>
      <c r="G477" s="1402"/>
      <c r="H477" s="1402"/>
      <c r="I477" s="1403"/>
    </row>
    <row r="480" spans="6:7" ht="12.75">
      <c r="F480" s="960" t="s">
        <v>4265</v>
      </c>
      <c r="G480" s="961">
        <f>COUNTIF(G6:G475,"&lt;=0")</f>
        <v>414</v>
      </c>
    </row>
  </sheetData>
  <sheetProtection algorithmName="SHA-512" hashValue="f8Ra+6/9YuWt/48GGpun7RN4fILkTiHRehPug4Egd6KzlzSxzV82kc+eYIUCU5PKnSd/vPPohrJCCduNQW8krg==" saltValue="G26WV42/iSUF8NTABOXJ9g==" spinCount="100000" sheet="1" objects="1" scenarios="1" selectLockedCells="1"/>
  <mergeCells count="13">
    <mergeCell ref="A1:B1"/>
    <mergeCell ref="C1:I1"/>
    <mergeCell ref="A2:B2"/>
    <mergeCell ref="C2:F2"/>
    <mergeCell ref="A477:I477"/>
    <mergeCell ref="A3:I3"/>
    <mergeCell ref="A4:A5"/>
    <mergeCell ref="D4:D5"/>
    <mergeCell ref="E4:E5"/>
    <mergeCell ref="F4:G4"/>
    <mergeCell ref="C4:C5"/>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5"/>
  <sheetViews>
    <sheetView zoomScale="90" zoomScaleNormal="90" workbookViewId="0" topLeftCell="A169">
      <selection activeCell="F181" sqref="F181"/>
    </sheetView>
  </sheetViews>
  <sheetFormatPr defaultColWidth="9.00390625" defaultRowHeight="12.75"/>
  <cols>
    <col min="1" max="1" width="13.375" style="0" customWidth="1"/>
    <col min="2" max="2" width="17.875" style="0" customWidth="1"/>
    <col min="3" max="3" width="38.25390625" style="0" customWidth="1"/>
    <col min="5" max="5" width="16.625" style="0" customWidth="1"/>
    <col min="6" max="6" width="17.125" style="0" customWidth="1"/>
    <col min="7" max="7" width="17.875" style="0" customWidth="1"/>
    <col min="8" max="8" width="24.75390625" style="0" customWidth="1"/>
    <col min="9" max="9" width="25.25390625" style="0" customWidth="1"/>
    <col min="10" max="10" width="22.875" style="966" customWidth="1"/>
  </cols>
  <sheetData>
    <row r="1" spans="1:9" ht="31.5" customHeight="1" thickBot="1">
      <c r="A1" s="1418" t="s">
        <v>3095</v>
      </c>
      <c r="B1" s="1419"/>
      <c r="C1" s="1420" t="s">
        <v>3487</v>
      </c>
      <c r="D1" s="1421"/>
      <c r="E1" s="1421"/>
      <c r="F1" s="1421"/>
      <c r="G1" s="1422"/>
      <c r="H1" s="1422"/>
      <c r="I1" s="1422"/>
    </row>
    <row r="2" spans="1:9" ht="30" customHeight="1" thickBot="1">
      <c r="A2" s="1423" t="s">
        <v>3096</v>
      </c>
      <c r="B2" s="1424"/>
      <c r="C2" s="1420" t="s">
        <v>1831</v>
      </c>
      <c r="D2" s="1421"/>
      <c r="E2" s="1421"/>
      <c r="F2" s="1421"/>
      <c r="G2" s="2" t="s">
        <v>3098</v>
      </c>
      <c r="H2" s="900"/>
      <c r="I2" s="3" t="s">
        <v>1678</v>
      </c>
    </row>
    <row r="3" spans="1:9" ht="16.5" customHeight="1" thickBot="1">
      <c r="A3" s="1428" t="s">
        <v>3099</v>
      </c>
      <c r="B3" s="1421"/>
      <c r="C3" s="1421"/>
      <c r="D3" s="1421"/>
      <c r="E3" s="1421"/>
      <c r="F3" s="1421"/>
      <c r="G3" s="1421"/>
      <c r="H3" s="1421"/>
      <c r="I3" s="1429"/>
    </row>
    <row r="4" spans="1:9" ht="25.5" customHeight="1">
      <c r="A4" s="1411" t="s">
        <v>3100</v>
      </c>
      <c r="B4" s="206" t="s">
        <v>3101</v>
      </c>
      <c r="C4" s="1413" t="s">
        <v>3102</v>
      </c>
      <c r="D4" s="1409" t="s">
        <v>3103</v>
      </c>
      <c r="E4" s="1409" t="s">
        <v>3104</v>
      </c>
      <c r="F4" s="1416" t="s">
        <v>3105</v>
      </c>
      <c r="G4" s="1417"/>
      <c r="H4" s="1409" t="s">
        <v>2634</v>
      </c>
      <c r="I4" s="1407" t="s">
        <v>3106</v>
      </c>
    </row>
    <row r="5" spans="1:10" ht="29.85" customHeight="1" thickBot="1">
      <c r="A5" s="1412"/>
      <c r="B5" s="4" t="s">
        <v>3107</v>
      </c>
      <c r="C5" s="1414"/>
      <c r="D5" s="1415"/>
      <c r="E5" s="1415"/>
      <c r="F5" s="5" t="s">
        <v>3108</v>
      </c>
      <c r="G5" s="712" t="s">
        <v>411</v>
      </c>
      <c r="H5" s="1410"/>
      <c r="I5" s="1408"/>
      <c r="J5" s="962" t="s">
        <v>4154</v>
      </c>
    </row>
    <row r="6" spans="1:10" ht="13.5" thickBot="1">
      <c r="A6" s="59"/>
      <c r="B6" s="119"/>
      <c r="C6" s="118" t="s">
        <v>1832</v>
      </c>
      <c r="D6" s="120"/>
      <c r="E6" s="120"/>
      <c r="F6" s="1043"/>
      <c r="G6" s="119"/>
      <c r="H6" s="118"/>
      <c r="I6" s="118"/>
      <c r="J6" s="959" t="str">
        <f aca="true" t="shared" si="0" ref="J6:J69">IF((ISBLANK(D6)),"",IF(G6&lt;=0,"CHYBNÁ CENA",""))</f>
        <v/>
      </c>
    </row>
    <row r="7" spans="1:10" ht="114.75" customHeight="1">
      <c r="A7" s="1342" t="s">
        <v>1833</v>
      </c>
      <c r="B7" s="843"/>
      <c r="C7" s="844" t="s">
        <v>4591</v>
      </c>
      <c r="D7" s="846" t="s">
        <v>2637</v>
      </c>
      <c r="E7" s="847">
        <v>1</v>
      </c>
      <c r="F7" s="1044"/>
      <c r="G7" s="848">
        <f>E7*F7</f>
        <v>0</v>
      </c>
      <c r="H7" s="845" t="s">
        <v>1834</v>
      </c>
      <c r="I7" s="849"/>
      <c r="J7" s="959" t="str">
        <f t="shared" si="0"/>
        <v>CHYBNÁ CENA</v>
      </c>
    </row>
    <row r="8" spans="1:10" ht="12.75">
      <c r="A8" s="1343"/>
      <c r="B8" s="17"/>
      <c r="C8" s="18"/>
      <c r="D8" s="17"/>
      <c r="E8" s="19"/>
      <c r="F8" s="978"/>
      <c r="G8" s="737"/>
      <c r="H8" s="18"/>
      <c r="I8" s="225"/>
      <c r="J8" s="959" t="str">
        <f t="shared" si="0"/>
        <v/>
      </c>
    </row>
    <row r="9" spans="1:10" ht="12.75">
      <c r="A9" s="1343" t="s">
        <v>1835</v>
      </c>
      <c r="B9" s="17"/>
      <c r="C9" s="18" t="s">
        <v>1836</v>
      </c>
      <c r="D9" s="17" t="s">
        <v>2637</v>
      </c>
      <c r="E9" s="19">
        <v>1</v>
      </c>
      <c r="F9" s="978"/>
      <c r="G9" s="20">
        <f>E9*F9</f>
        <v>0</v>
      </c>
      <c r="H9" s="18" t="s">
        <v>1837</v>
      </c>
      <c r="I9" s="225"/>
      <c r="J9" s="959" t="str">
        <f t="shared" si="0"/>
        <v>CHYBNÁ CENA</v>
      </c>
    </row>
    <row r="10" spans="1:10" ht="12.75">
      <c r="A10" s="1343"/>
      <c r="B10" s="17"/>
      <c r="C10" s="18"/>
      <c r="D10" s="17"/>
      <c r="E10" s="19"/>
      <c r="F10" s="978"/>
      <c r="G10" s="737"/>
      <c r="H10" s="18"/>
      <c r="I10" s="225"/>
      <c r="J10" s="959" t="str">
        <f t="shared" si="0"/>
        <v/>
      </c>
    </row>
    <row r="11" spans="1:10" ht="12.75">
      <c r="A11" s="1343" t="s">
        <v>1838</v>
      </c>
      <c r="B11" s="17"/>
      <c r="C11" s="18" t="s">
        <v>1839</v>
      </c>
      <c r="D11" s="17" t="s">
        <v>2637</v>
      </c>
      <c r="E11" s="19">
        <v>6</v>
      </c>
      <c r="F11" s="978"/>
      <c r="G11" s="20">
        <f>E11*F11</f>
        <v>0</v>
      </c>
      <c r="H11" s="19" t="s">
        <v>1840</v>
      </c>
      <c r="I11" s="225"/>
      <c r="J11" s="959" t="str">
        <f t="shared" si="0"/>
        <v>CHYBNÁ CENA</v>
      </c>
    </row>
    <row r="12" spans="1:10" ht="12.75">
      <c r="A12" s="1343" t="s">
        <v>1838</v>
      </c>
      <c r="B12" s="17"/>
      <c r="C12" s="18" t="s">
        <v>1841</v>
      </c>
      <c r="D12" s="17" t="s">
        <v>2637</v>
      </c>
      <c r="E12" s="19">
        <v>4</v>
      </c>
      <c r="F12" s="1045"/>
      <c r="G12" s="20">
        <f>E12*F12</f>
        <v>0</v>
      </c>
      <c r="H12" s="19" t="s">
        <v>1840</v>
      </c>
      <c r="I12" s="225"/>
      <c r="J12" s="959" t="str">
        <f t="shared" si="0"/>
        <v>CHYBNÁ CENA</v>
      </c>
    </row>
    <row r="13" spans="1:10" ht="12.75">
      <c r="A13" s="1343"/>
      <c r="B13" s="17"/>
      <c r="C13" s="18"/>
      <c r="D13" s="17"/>
      <c r="E13" s="19"/>
      <c r="F13" s="1045"/>
      <c r="G13" s="737"/>
      <c r="H13" s="19"/>
      <c r="I13" s="225"/>
      <c r="J13" s="959" t="str">
        <f t="shared" si="0"/>
        <v/>
      </c>
    </row>
    <row r="14" spans="1:10" ht="63.75">
      <c r="A14" s="1338"/>
      <c r="B14" s="1265"/>
      <c r="C14" s="1328" t="s">
        <v>4875</v>
      </c>
      <c r="D14" s="1265" t="s">
        <v>2637</v>
      </c>
      <c r="E14" s="1267">
        <v>20</v>
      </c>
      <c r="F14" s="1268"/>
      <c r="G14" s="1269">
        <f>E14*F14</f>
        <v>0</v>
      </c>
      <c r="H14" s="1267" t="s">
        <v>1840</v>
      </c>
      <c r="I14" s="1329"/>
      <c r="J14" s="959" t="str">
        <f t="shared" si="0"/>
        <v>CHYBNÁ CENA</v>
      </c>
    </row>
    <row r="15" spans="1:10" ht="12.75">
      <c r="A15" s="1343"/>
      <c r="B15" s="17"/>
      <c r="C15" s="18"/>
      <c r="D15" s="17"/>
      <c r="E15" s="19"/>
      <c r="F15" s="978"/>
      <c r="G15" s="737"/>
      <c r="H15" s="18"/>
      <c r="I15" s="225"/>
      <c r="J15" s="959" t="str">
        <f t="shared" si="0"/>
        <v/>
      </c>
    </row>
    <row r="16" spans="1:10" ht="12.75">
      <c r="A16" s="1343" t="s">
        <v>1842</v>
      </c>
      <c r="B16" s="17"/>
      <c r="C16" s="90" t="s">
        <v>4101</v>
      </c>
      <c r="D16" s="17" t="s">
        <v>2637</v>
      </c>
      <c r="E16" s="19">
        <v>6</v>
      </c>
      <c r="F16" s="978"/>
      <c r="G16" s="20">
        <f>E16*F16</f>
        <v>0</v>
      </c>
      <c r="H16" s="18" t="s">
        <v>1834</v>
      </c>
      <c r="I16" s="225"/>
      <c r="J16" s="959" t="str">
        <f t="shared" si="0"/>
        <v>CHYBNÁ CENA</v>
      </c>
    </row>
    <row r="17" spans="1:10" ht="12.75">
      <c r="A17" s="1343" t="s">
        <v>1842</v>
      </c>
      <c r="B17" s="17"/>
      <c r="C17" s="90" t="s">
        <v>4102</v>
      </c>
      <c r="D17" s="17" t="s">
        <v>2637</v>
      </c>
      <c r="E17" s="19">
        <v>4</v>
      </c>
      <c r="F17" s="978"/>
      <c r="G17" s="20">
        <f>E17*F17</f>
        <v>0</v>
      </c>
      <c r="H17" s="18" t="s">
        <v>1834</v>
      </c>
      <c r="I17" s="225"/>
      <c r="J17" s="959" t="str">
        <f t="shared" si="0"/>
        <v>CHYBNÁ CENA</v>
      </c>
    </row>
    <row r="18" spans="1:10" ht="12.75">
      <c r="A18" s="1343" t="s">
        <v>1842</v>
      </c>
      <c r="B18" s="17"/>
      <c r="C18" s="90" t="s">
        <v>4103</v>
      </c>
      <c r="D18" s="17" t="s">
        <v>2637</v>
      </c>
      <c r="E18" s="19">
        <v>4</v>
      </c>
      <c r="F18" s="978"/>
      <c r="G18" s="20">
        <f>E18*F18</f>
        <v>0</v>
      </c>
      <c r="H18" s="18" t="s">
        <v>1834</v>
      </c>
      <c r="I18" s="225"/>
      <c r="J18" s="959" t="str">
        <f t="shared" si="0"/>
        <v>CHYBNÁ CENA</v>
      </c>
    </row>
    <row r="19" spans="1:10" ht="12.75">
      <c r="A19" s="1343" t="s">
        <v>1842</v>
      </c>
      <c r="B19" s="17"/>
      <c r="C19" s="90" t="s">
        <v>4104</v>
      </c>
      <c r="D19" s="17" t="s">
        <v>2637</v>
      </c>
      <c r="E19" s="58">
        <v>4</v>
      </c>
      <c r="F19" s="1045"/>
      <c r="G19" s="20">
        <f>E19*F19</f>
        <v>0</v>
      </c>
      <c r="H19" s="18" t="s">
        <v>1834</v>
      </c>
      <c r="I19" s="225"/>
      <c r="J19" s="959" t="str">
        <f t="shared" si="0"/>
        <v>CHYBNÁ CENA</v>
      </c>
    </row>
    <row r="20" spans="1:10" ht="12.75">
      <c r="A20" s="1343"/>
      <c r="B20" s="17"/>
      <c r="C20" s="18"/>
      <c r="D20" s="17"/>
      <c r="E20" s="19"/>
      <c r="F20" s="978"/>
      <c r="G20" s="20"/>
      <c r="H20" s="18"/>
      <c r="I20" s="225"/>
      <c r="J20" s="959" t="str">
        <f t="shared" si="0"/>
        <v/>
      </c>
    </row>
    <row r="21" spans="1:10" ht="12.75">
      <c r="A21" s="1343"/>
      <c r="B21" s="17"/>
      <c r="C21" s="18" t="s">
        <v>1843</v>
      </c>
      <c r="D21" s="17" t="s">
        <v>1844</v>
      </c>
      <c r="E21" s="19">
        <v>10</v>
      </c>
      <c r="F21" s="978"/>
      <c r="G21" s="20">
        <f>E21*F21</f>
        <v>0</v>
      </c>
      <c r="H21" s="18"/>
      <c r="I21" s="225"/>
      <c r="J21" s="959" t="str">
        <f t="shared" si="0"/>
        <v>CHYBNÁ CENA</v>
      </c>
    </row>
    <row r="22" spans="1:10" ht="12.75">
      <c r="A22" s="1343"/>
      <c r="B22" s="17"/>
      <c r="C22" s="18" t="s">
        <v>1845</v>
      </c>
      <c r="D22" s="17" t="s">
        <v>1844</v>
      </c>
      <c r="E22" s="19">
        <v>14</v>
      </c>
      <c r="F22" s="978"/>
      <c r="G22" s="20">
        <f>E22*F22</f>
        <v>0</v>
      </c>
      <c r="H22" s="18"/>
      <c r="I22" s="225"/>
      <c r="J22" s="959" t="str">
        <f t="shared" si="0"/>
        <v>CHYBNÁ CENA</v>
      </c>
    </row>
    <row r="23" spans="1:10" ht="12.75">
      <c r="A23" s="1343"/>
      <c r="B23" s="17"/>
      <c r="C23" s="18" t="s">
        <v>1846</v>
      </c>
      <c r="D23" s="17" t="s">
        <v>1844</v>
      </c>
      <c r="E23" s="19">
        <v>78.5</v>
      </c>
      <c r="F23" s="978"/>
      <c r="G23" s="20">
        <f>E23*F23</f>
        <v>0</v>
      </c>
      <c r="H23" s="18"/>
      <c r="I23" s="225"/>
      <c r="J23" s="959" t="str">
        <f t="shared" si="0"/>
        <v>CHYBNÁ CENA</v>
      </c>
    </row>
    <row r="24" spans="1:10" ht="12.75">
      <c r="A24" s="1344"/>
      <c r="B24" s="60"/>
      <c r="C24" s="61" t="s">
        <v>1847</v>
      </c>
      <c r="D24" s="60" t="s">
        <v>1844</v>
      </c>
      <c r="E24" s="19">
        <v>2.1</v>
      </c>
      <c r="F24" s="978"/>
      <c r="G24" s="20">
        <f>E24*F24</f>
        <v>0</v>
      </c>
      <c r="H24" s="61"/>
      <c r="I24" s="235"/>
      <c r="J24" s="959" t="str">
        <f t="shared" si="0"/>
        <v>CHYBNÁ CENA</v>
      </c>
    </row>
    <row r="25" spans="1:10" ht="12.75">
      <c r="A25" s="1344"/>
      <c r="B25" s="60"/>
      <c r="C25" s="61"/>
      <c r="D25" s="60"/>
      <c r="E25" s="19"/>
      <c r="F25" s="978"/>
      <c r="G25" s="20"/>
      <c r="H25" s="61"/>
      <c r="I25" s="235"/>
      <c r="J25" s="959" t="str">
        <f t="shared" si="0"/>
        <v/>
      </c>
    </row>
    <row r="26" spans="1:10" ht="25.5">
      <c r="A26" s="1343"/>
      <c r="B26" s="17"/>
      <c r="C26" s="90" t="s">
        <v>2073</v>
      </c>
      <c r="D26" s="17"/>
      <c r="E26" s="19"/>
      <c r="F26" s="978"/>
      <c r="G26" s="20"/>
      <c r="H26" s="18"/>
      <c r="I26" s="225"/>
      <c r="J26" s="959" t="str">
        <f t="shared" si="0"/>
        <v/>
      </c>
    </row>
    <row r="27" spans="1:10" ht="16.5">
      <c r="A27" s="1343"/>
      <c r="B27" s="17"/>
      <c r="C27" s="90" t="s">
        <v>4105</v>
      </c>
      <c r="D27" s="17" t="s">
        <v>2925</v>
      </c>
      <c r="E27" s="19">
        <v>3</v>
      </c>
      <c r="F27" s="978"/>
      <c r="G27" s="20">
        <f aca="true" t="shared" si="1" ref="G27:G40">E27*F27</f>
        <v>0</v>
      </c>
      <c r="H27" s="18"/>
      <c r="I27" s="225"/>
      <c r="J27" s="959" t="str">
        <f t="shared" si="0"/>
        <v>CHYBNÁ CENA</v>
      </c>
    </row>
    <row r="28" spans="1:10" ht="16.5">
      <c r="A28" s="1343"/>
      <c r="B28" s="17"/>
      <c r="C28" s="90" t="s">
        <v>4106</v>
      </c>
      <c r="D28" s="17" t="s">
        <v>2925</v>
      </c>
      <c r="E28" s="19">
        <v>4</v>
      </c>
      <c r="F28" s="978"/>
      <c r="G28" s="20">
        <f t="shared" si="1"/>
        <v>0</v>
      </c>
      <c r="H28" s="18"/>
      <c r="I28" s="225"/>
      <c r="J28" s="959" t="str">
        <f t="shared" si="0"/>
        <v>CHYBNÁ CENA</v>
      </c>
    </row>
    <row r="29" spans="1:10" ht="16.5">
      <c r="A29" s="1343"/>
      <c r="B29" s="17"/>
      <c r="C29" s="90" t="s">
        <v>4107</v>
      </c>
      <c r="D29" s="17" t="s">
        <v>2925</v>
      </c>
      <c r="E29" s="19">
        <v>3</v>
      </c>
      <c r="F29" s="978"/>
      <c r="G29" s="20">
        <f t="shared" si="1"/>
        <v>0</v>
      </c>
      <c r="H29" s="18"/>
      <c r="I29" s="225"/>
      <c r="J29" s="959" t="str">
        <f t="shared" si="0"/>
        <v>CHYBNÁ CENA</v>
      </c>
    </row>
    <row r="30" spans="1:10" ht="16.5">
      <c r="A30" s="1343"/>
      <c r="B30" s="17"/>
      <c r="C30" s="90" t="s">
        <v>4108</v>
      </c>
      <c r="D30" s="17" t="s">
        <v>2925</v>
      </c>
      <c r="E30" s="19">
        <v>42</v>
      </c>
      <c r="F30" s="978"/>
      <c r="G30" s="20">
        <f t="shared" si="1"/>
        <v>0</v>
      </c>
      <c r="H30" s="18"/>
      <c r="I30" s="225"/>
      <c r="J30" s="959" t="str">
        <f t="shared" si="0"/>
        <v>CHYBNÁ CENA</v>
      </c>
    </row>
    <row r="31" spans="1:10" ht="16.5">
      <c r="A31" s="1344"/>
      <c r="B31" s="60"/>
      <c r="C31" s="98" t="s">
        <v>4109</v>
      </c>
      <c r="D31" s="17" t="s">
        <v>2925</v>
      </c>
      <c r="E31" s="19">
        <v>8</v>
      </c>
      <c r="F31" s="978"/>
      <c r="G31" s="20">
        <f t="shared" si="1"/>
        <v>0</v>
      </c>
      <c r="H31" s="61"/>
      <c r="I31" s="235"/>
      <c r="J31" s="959" t="str">
        <f t="shared" si="0"/>
        <v>CHYBNÁ CENA</v>
      </c>
    </row>
    <row r="32" spans="1:10" ht="16.5">
      <c r="A32" s="1343"/>
      <c r="B32" s="17"/>
      <c r="C32" s="90" t="s">
        <v>4110</v>
      </c>
      <c r="D32" s="17" t="s">
        <v>2925</v>
      </c>
      <c r="E32" s="19">
        <v>33</v>
      </c>
      <c r="F32" s="978"/>
      <c r="G32" s="20">
        <f t="shared" si="1"/>
        <v>0</v>
      </c>
      <c r="H32" s="18"/>
      <c r="I32" s="225"/>
      <c r="J32" s="959" t="str">
        <f t="shared" si="0"/>
        <v>CHYBNÁ CENA</v>
      </c>
    </row>
    <row r="33" spans="1:10" ht="16.5">
      <c r="A33" s="1343"/>
      <c r="B33" s="17"/>
      <c r="C33" s="90" t="s">
        <v>4111</v>
      </c>
      <c r="D33" s="17" t="s">
        <v>2925</v>
      </c>
      <c r="E33" s="19">
        <v>15</v>
      </c>
      <c r="F33" s="978"/>
      <c r="G33" s="20">
        <f t="shared" si="1"/>
        <v>0</v>
      </c>
      <c r="H33" s="18"/>
      <c r="I33" s="225"/>
      <c r="J33" s="959" t="str">
        <f t="shared" si="0"/>
        <v>CHYBNÁ CENA</v>
      </c>
    </row>
    <row r="34" spans="1:10" ht="16.5">
      <c r="A34" s="1343"/>
      <c r="B34" s="17"/>
      <c r="C34" s="90" t="s">
        <v>4112</v>
      </c>
      <c r="D34" s="17" t="s">
        <v>2925</v>
      </c>
      <c r="E34" s="19">
        <v>11</v>
      </c>
      <c r="F34" s="978"/>
      <c r="G34" s="20">
        <f t="shared" si="1"/>
        <v>0</v>
      </c>
      <c r="H34" s="18"/>
      <c r="I34" s="225"/>
      <c r="J34" s="959" t="str">
        <f t="shared" si="0"/>
        <v>CHYBNÁ CENA</v>
      </c>
    </row>
    <row r="35" spans="1:10" ht="16.5">
      <c r="A35" s="1343"/>
      <c r="B35" s="17"/>
      <c r="C35" s="90" t="s">
        <v>4113</v>
      </c>
      <c r="D35" s="17" t="s">
        <v>2925</v>
      </c>
      <c r="E35" s="19">
        <v>11</v>
      </c>
      <c r="F35" s="978"/>
      <c r="G35" s="20">
        <f t="shared" si="1"/>
        <v>0</v>
      </c>
      <c r="H35" s="18"/>
      <c r="I35" s="225"/>
      <c r="J35" s="959" t="str">
        <f t="shared" si="0"/>
        <v>CHYBNÁ CENA</v>
      </c>
    </row>
    <row r="36" spans="1:10" ht="16.5">
      <c r="A36" s="1343"/>
      <c r="B36" s="17"/>
      <c r="C36" s="90" t="s">
        <v>4114</v>
      </c>
      <c r="D36" s="17" t="s">
        <v>2925</v>
      </c>
      <c r="E36" s="19">
        <v>18</v>
      </c>
      <c r="F36" s="978"/>
      <c r="G36" s="20">
        <f t="shared" si="1"/>
        <v>0</v>
      </c>
      <c r="H36" s="18"/>
      <c r="I36" s="225"/>
      <c r="J36" s="959" t="str">
        <f t="shared" si="0"/>
        <v>CHYBNÁ CENA</v>
      </c>
    </row>
    <row r="37" spans="1:10" ht="16.5">
      <c r="A37" s="1343"/>
      <c r="B37" s="17"/>
      <c r="C37" s="90" t="s">
        <v>4115</v>
      </c>
      <c r="D37" s="17" t="s">
        <v>2925</v>
      </c>
      <c r="E37" s="19">
        <v>6</v>
      </c>
      <c r="F37" s="978"/>
      <c r="G37" s="20">
        <f t="shared" si="1"/>
        <v>0</v>
      </c>
      <c r="H37" s="18"/>
      <c r="I37" s="225"/>
      <c r="J37" s="959" t="str">
        <f t="shared" si="0"/>
        <v>CHYBNÁ CENA</v>
      </c>
    </row>
    <row r="38" spans="1:10" ht="16.5">
      <c r="A38" s="1343"/>
      <c r="B38" s="17"/>
      <c r="C38" s="90" t="s">
        <v>4116</v>
      </c>
      <c r="D38" s="17" t="s">
        <v>2925</v>
      </c>
      <c r="E38" s="19">
        <v>4</v>
      </c>
      <c r="F38" s="978"/>
      <c r="G38" s="20">
        <f t="shared" si="1"/>
        <v>0</v>
      </c>
      <c r="H38" s="18"/>
      <c r="I38" s="225"/>
      <c r="J38" s="959" t="str">
        <f t="shared" si="0"/>
        <v>CHYBNÁ CENA</v>
      </c>
    </row>
    <row r="39" spans="1:10" ht="16.5">
      <c r="A39" s="1344"/>
      <c r="B39" s="60"/>
      <c r="C39" s="98" t="s">
        <v>4117</v>
      </c>
      <c r="D39" s="60" t="s">
        <v>2925</v>
      </c>
      <c r="E39" s="58">
        <v>2</v>
      </c>
      <c r="F39" s="1045"/>
      <c r="G39" s="20">
        <f t="shared" si="1"/>
        <v>0</v>
      </c>
      <c r="H39" s="61"/>
      <c r="I39" s="235"/>
      <c r="J39" s="959" t="str">
        <f t="shared" si="0"/>
        <v>CHYBNÁ CENA</v>
      </c>
    </row>
    <row r="40" spans="1:10" ht="16.5">
      <c r="A40" s="1345"/>
      <c r="B40" s="84"/>
      <c r="C40" s="104" t="s">
        <v>4118</v>
      </c>
      <c r="D40" s="84" t="s">
        <v>2925</v>
      </c>
      <c r="E40" s="105">
        <v>11</v>
      </c>
      <c r="F40" s="978"/>
      <c r="G40" s="20">
        <f t="shared" si="1"/>
        <v>0</v>
      </c>
      <c r="H40" s="107"/>
      <c r="I40" s="225"/>
      <c r="J40" s="959" t="str">
        <f t="shared" si="0"/>
        <v>CHYBNÁ CENA</v>
      </c>
    </row>
    <row r="41" spans="1:10" ht="12.75">
      <c r="A41" s="1346"/>
      <c r="B41" s="823"/>
      <c r="C41" s="824"/>
      <c r="D41" s="823"/>
      <c r="E41" s="826"/>
      <c r="F41" s="978"/>
      <c r="G41" s="738"/>
      <c r="H41" s="825"/>
      <c r="I41" s="225"/>
      <c r="J41" s="959" t="str">
        <f t="shared" si="0"/>
        <v/>
      </c>
    </row>
    <row r="42" spans="1:10" ht="26.25" thickBot="1">
      <c r="A42" s="1347"/>
      <c r="B42" s="827"/>
      <c r="C42" s="828" t="s">
        <v>2009</v>
      </c>
      <c r="D42" s="827" t="s">
        <v>2925</v>
      </c>
      <c r="E42" s="830">
        <v>210</v>
      </c>
      <c r="F42" s="980"/>
      <c r="G42" s="836">
        <f>E42*F42</f>
        <v>0</v>
      </c>
      <c r="H42" s="829"/>
      <c r="I42" s="850"/>
      <c r="J42" s="959" t="str">
        <f t="shared" si="0"/>
        <v>CHYBNÁ CENA</v>
      </c>
    </row>
    <row r="43" spans="1:10" ht="12.75">
      <c r="A43" s="1348"/>
      <c r="B43" s="831"/>
      <c r="C43" s="832" t="s">
        <v>4155</v>
      </c>
      <c r="D43" s="831"/>
      <c r="E43" s="834"/>
      <c r="F43" s="1023"/>
      <c r="G43" s="67">
        <f>SUBTOTAL(9,G7:G42)</f>
        <v>0</v>
      </c>
      <c r="H43" s="833"/>
      <c r="I43" s="68"/>
      <c r="J43" s="959" t="str">
        <f t="shared" si="0"/>
        <v/>
      </c>
    </row>
    <row r="44" spans="1:10" ht="12.75">
      <c r="A44" s="1349"/>
      <c r="B44" s="84"/>
      <c r="C44" s="835" t="s">
        <v>2010</v>
      </c>
      <c r="D44" s="103" t="s">
        <v>1627</v>
      </c>
      <c r="E44" s="105">
        <v>1</v>
      </c>
      <c r="F44" s="978"/>
      <c r="G44" s="20">
        <f>E44*F44</f>
        <v>0</v>
      </c>
      <c r="H44" s="107"/>
      <c r="I44" s="63"/>
      <c r="J44" s="959" t="str">
        <f t="shared" si="0"/>
        <v>CHYBNÁ CENA</v>
      </c>
    </row>
    <row r="45" spans="1:10" ht="12.75">
      <c r="A45" s="1350"/>
      <c r="B45" s="69"/>
      <c r="C45" s="70"/>
      <c r="D45" s="69"/>
      <c r="E45" s="72"/>
      <c r="F45" s="1046"/>
      <c r="G45" s="73"/>
      <c r="H45" s="71"/>
      <c r="I45" s="74"/>
      <c r="J45" s="959" t="str">
        <f t="shared" si="0"/>
        <v/>
      </c>
    </row>
    <row r="46" spans="1:10" ht="13.5" thickBot="1">
      <c r="A46" s="1351"/>
      <c r="B46" s="119"/>
      <c r="C46" s="120" t="s">
        <v>2011</v>
      </c>
      <c r="D46" s="120"/>
      <c r="E46" s="120"/>
      <c r="F46" s="1043"/>
      <c r="G46" s="119"/>
      <c r="H46" s="118"/>
      <c r="I46" s="118"/>
      <c r="J46" s="959" t="str">
        <f t="shared" si="0"/>
        <v/>
      </c>
    </row>
    <row r="47" spans="1:10" ht="123" customHeight="1">
      <c r="A47" s="1342" t="s">
        <v>2012</v>
      </c>
      <c r="B47" s="843"/>
      <c r="C47" s="844" t="s">
        <v>4591</v>
      </c>
      <c r="D47" s="846" t="s">
        <v>2637</v>
      </c>
      <c r="E47" s="847">
        <v>1</v>
      </c>
      <c r="F47" s="1044"/>
      <c r="G47" s="848">
        <f>E47*F47</f>
        <v>0</v>
      </c>
      <c r="H47" s="845" t="s">
        <v>1834</v>
      </c>
      <c r="I47" s="849"/>
      <c r="J47" s="959" t="str">
        <f t="shared" si="0"/>
        <v>CHYBNÁ CENA</v>
      </c>
    </row>
    <row r="48" spans="1:10" ht="12.75">
      <c r="A48" s="1343"/>
      <c r="B48" s="17"/>
      <c r="C48" s="18"/>
      <c r="D48" s="17"/>
      <c r="E48" s="19"/>
      <c r="F48" s="978"/>
      <c r="G48" s="737"/>
      <c r="H48" s="18"/>
      <c r="I48" s="225"/>
      <c r="J48" s="959" t="str">
        <f t="shared" si="0"/>
        <v/>
      </c>
    </row>
    <row r="49" spans="1:10" ht="12.75">
      <c r="A49" s="1343" t="s">
        <v>1835</v>
      </c>
      <c r="B49" s="17"/>
      <c r="C49" s="18" t="s">
        <v>1836</v>
      </c>
      <c r="D49" s="17" t="s">
        <v>2013</v>
      </c>
      <c r="E49" s="19">
        <v>1</v>
      </c>
      <c r="F49" s="978"/>
      <c r="G49" s="20">
        <f>E49*F49</f>
        <v>0</v>
      </c>
      <c r="H49" s="18" t="s">
        <v>1837</v>
      </c>
      <c r="I49" s="225"/>
      <c r="J49" s="959" t="str">
        <f t="shared" si="0"/>
        <v>CHYBNÁ CENA</v>
      </c>
    </row>
    <row r="50" spans="1:10" ht="12.75">
      <c r="A50" s="1343"/>
      <c r="B50" s="17"/>
      <c r="C50" s="18"/>
      <c r="D50" s="17"/>
      <c r="E50" s="19"/>
      <c r="F50" s="978"/>
      <c r="G50" s="737"/>
      <c r="H50" s="18"/>
      <c r="I50" s="225"/>
      <c r="J50" s="959" t="str">
        <f t="shared" si="0"/>
        <v/>
      </c>
    </row>
    <row r="51" spans="1:10" ht="25.5">
      <c r="A51" s="1343" t="s">
        <v>1838</v>
      </c>
      <c r="B51" s="17"/>
      <c r="C51" s="90" t="s">
        <v>4119</v>
      </c>
      <c r="D51" s="17" t="s">
        <v>2013</v>
      </c>
      <c r="E51" s="19">
        <v>6</v>
      </c>
      <c r="F51" s="978"/>
      <c r="G51" s="20">
        <f>E51*F51</f>
        <v>0</v>
      </c>
      <c r="H51" s="19" t="s">
        <v>2014</v>
      </c>
      <c r="I51" s="225"/>
      <c r="J51" s="959" t="str">
        <f t="shared" si="0"/>
        <v>CHYBNÁ CENA</v>
      </c>
    </row>
    <row r="52" spans="1:10" ht="25.5">
      <c r="A52" s="1343" t="s">
        <v>1838</v>
      </c>
      <c r="B52" s="17"/>
      <c r="C52" s="90" t="s">
        <v>3519</v>
      </c>
      <c r="D52" s="17" t="s">
        <v>2013</v>
      </c>
      <c r="E52" s="58">
        <v>4</v>
      </c>
      <c r="F52" s="1045"/>
      <c r="G52" s="20">
        <f>E52*F52</f>
        <v>0</v>
      </c>
      <c r="H52" s="19" t="s">
        <v>2014</v>
      </c>
      <c r="I52" s="225"/>
      <c r="J52" s="959" t="str">
        <f t="shared" si="0"/>
        <v>CHYBNÁ CENA</v>
      </c>
    </row>
    <row r="53" spans="1:10" ht="12.75">
      <c r="A53" s="1343"/>
      <c r="B53" s="17"/>
      <c r="C53" s="18"/>
      <c r="D53" s="17"/>
      <c r="E53" s="58"/>
      <c r="F53" s="1045"/>
      <c r="G53" s="737"/>
      <c r="H53" s="19"/>
      <c r="I53" s="225"/>
      <c r="J53" s="959" t="str">
        <f t="shared" si="0"/>
        <v/>
      </c>
    </row>
    <row r="54" spans="1:10" ht="63.75">
      <c r="A54" s="1338"/>
      <c r="B54" s="1265"/>
      <c r="C54" s="1328" t="s">
        <v>4876</v>
      </c>
      <c r="D54" s="1265" t="s">
        <v>2637</v>
      </c>
      <c r="E54" s="1267">
        <v>20</v>
      </c>
      <c r="F54" s="1268"/>
      <c r="G54" s="1269">
        <f>E54*F54</f>
        <v>0</v>
      </c>
      <c r="H54" s="1267" t="s">
        <v>2014</v>
      </c>
      <c r="I54" s="1329"/>
      <c r="J54" s="959" t="str">
        <f t="shared" si="0"/>
        <v>CHYBNÁ CENA</v>
      </c>
    </row>
    <row r="55" spans="1:10" ht="12.75">
      <c r="A55" s="1343"/>
      <c r="B55" s="17"/>
      <c r="C55" s="18"/>
      <c r="D55" s="17"/>
      <c r="E55" s="19"/>
      <c r="F55" s="978"/>
      <c r="G55" s="737"/>
      <c r="H55" s="18"/>
      <c r="I55" s="225"/>
      <c r="J55" s="959" t="str">
        <f t="shared" si="0"/>
        <v/>
      </c>
    </row>
    <row r="56" spans="1:10" ht="12.75">
      <c r="A56" s="1343" t="s">
        <v>1842</v>
      </c>
      <c r="B56" s="17"/>
      <c r="C56" s="90" t="s">
        <v>4101</v>
      </c>
      <c r="D56" s="17" t="s">
        <v>2013</v>
      </c>
      <c r="E56" s="19">
        <v>6</v>
      </c>
      <c r="F56" s="978"/>
      <c r="G56" s="20">
        <f>E56*F56</f>
        <v>0</v>
      </c>
      <c r="H56" s="18" t="s">
        <v>1834</v>
      </c>
      <c r="I56" s="235"/>
      <c r="J56" s="959" t="str">
        <f t="shared" si="0"/>
        <v>CHYBNÁ CENA</v>
      </c>
    </row>
    <row r="57" spans="1:10" ht="12.75">
      <c r="A57" s="1343" t="s">
        <v>1842</v>
      </c>
      <c r="B57" s="17"/>
      <c r="C57" s="90" t="s">
        <v>4102</v>
      </c>
      <c r="D57" s="17" t="s">
        <v>2013</v>
      </c>
      <c r="E57" s="19">
        <v>4</v>
      </c>
      <c r="F57" s="978"/>
      <c r="G57" s="20">
        <f>E57*F57</f>
        <v>0</v>
      </c>
      <c r="H57" s="18" t="s">
        <v>1834</v>
      </c>
      <c r="I57" s="225"/>
      <c r="J57" s="959" t="str">
        <f t="shared" si="0"/>
        <v>CHYBNÁ CENA</v>
      </c>
    </row>
    <row r="58" spans="1:10" ht="12.75">
      <c r="A58" s="1343" t="s">
        <v>1842</v>
      </c>
      <c r="B58" s="17"/>
      <c r="C58" s="90" t="s">
        <v>4103</v>
      </c>
      <c r="D58" s="17" t="s">
        <v>2013</v>
      </c>
      <c r="E58" s="19">
        <v>4</v>
      </c>
      <c r="F58" s="978"/>
      <c r="G58" s="20">
        <f>E58*F58</f>
        <v>0</v>
      </c>
      <c r="H58" s="18" t="s">
        <v>1834</v>
      </c>
      <c r="I58" s="225"/>
      <c r="J58" s="959" t="str">
        <f t="shared" si="0"/>
        <v>CHYBNÁ CENA</v>
      </c>
    </row>
    <row r="59" spans="1:10" ht="12.75">
      <c r="A59" s="1343" t="s">
        <v>1842</v>
      </c>
      <c r="B59" s="17"/>
      <c r="C59" s="90" t="s">
        <v>4104</v>
      </c>
      <c r="D59" s="17" t="s">
        <v>2013</v>
      </c>
      <c r="E59" s="19">
        <v>4</v>
      </c>
      <c r="F59" s="1045"/>
      <c r="G59" s="20">
        <f>E59*F59</f>
        <v>0</v>
      </c>
      <c r="H59" s="18" t="s">
        <v>1834</v>
      </c>
      <c r="I59" s="225"/>
      <c r="J59" s="959" t="str">
        <f t="shared" si="0"/>
        <v>CHYBNÁ CENA</v>
      </c>
    </row>
    <row r="60" spans="1:10" ht="12.75">
      <c r="A60" s="1338" t="s">
        <v>1842</v>
      </c>
      <c r="B60" s="1265"/>
      <c r="C60" s="1330" t="s">
        <v>970</v>
      </c>
      <c r="D60" s="1317"/>
      <c r="E60" s="1267"/>
      <c r="F60" s="1268"/>
      <c r="G60" s="1269"/>
      <c r="H60" s="1330"/>
      <c r="I60" s="1329"/>
      <c r="J60" s="959" t="str">
        <f t="shared" si="0"/>
        <v/>
      </c>
    </row>
    <row r="61" spans="1:10" ht="12.75">
      <c r="A61" s="1343"/>
      <c r="B61" s="17"/>
      <c r="C61" s="18"/>
      <c r="D61" s="17"/>
      <c r="E61" s="19"/>
      <c r="F61" s="978"/>
      <c r="G61" s="20"/>
      <c r="H61" s="18"/>
      <c r="I61" s="225"/>
      <c r="J61" s="959" t="str">
        <f t="shared" si="0"/>
        <v/>
      </c>
    </row>
    <row r="62" spans="1:10" ht="12.75">
      <c r="A62" s="1343"/>
      <c r="B62" s="17"/>
      <c r="C62" s="18" t="s">
        <v>1843</v>
      </c>
      <c r="D62" s="17" t="s">
        <v>2015</v>
      </c>
      <c r="E62" s="19">
        <v>9.8</v>
      </c>
      <c r="F62" s="978"/>
      <c r="G62" s="20">
        <f>E62*F62</f>
        <v>0</v>
      </c>
      <c r="H62" s="18"/>
      <c r="I62" s="225"/>
      <c r="J62" s="959" t="str">
        <f t="shared" si="0"/>
        <v>CHYBNÁ CENA</v>
      </c>
    </row>
    <row r="63" spans="1:10" ht="12.75">
      <c r="A63" s="1344"/>
      <c r="B63" s="60"/>
      <c r="C63" s="18" t="s">
        <v>1845</v>
      </c>
      <c r="D63" s="17" t="s">
        <v>2015</v>
      </c>
      <c r="E63" s="19">
        <v>13.4</v>
      </c>
      <c r="F63" s="978"/>
      <c r="G63" s="20">
        <f>E63*F63</f>
        <v>0</v>
      </c>
      <c r="H63" s="18"/>
      <c r="I63" s="235"/>
      <c r="J63" s="959" t="str">
        <f t="shared" si="0"/>
        <v>CHYBNÁ CENA</v>
      </c>
    </row>
    <row r="64" spans="1:10" ht="12.75">
      <c r="A64" s="1343"/>
      <c r="B64" s="17"/>
      <c r="C64" s="18" t="s">
        <v>1846</v>
      </c>
      <c r="D64" s="17" t="s">
        <v>2015</v>
      </c>
      <c r="E64" s="19">
        <v>78.5</v>
      </c>
      <c r="F64" s="978"/>
      <c r="G64" s="20">
        <f>E64*F64</f>
        <v>0</v>
      </c>
      <c r="H64" s="18"/>
      <c r="I64" s="225"/>
      <c r="J64" s="959" t="str">
        <f t="shared" si="0"/>
        <v>CHYBNÁ CENA</v>
      </c>
    </row>
    <row r="65" spans="1:10" ht="12.75">
      <c r="A65" s="1343"/>
      <c r="B65" s="17"/>
      <c r="C65" s="61" t="s">
        <v>1847</v>
      </c>
      <c r="D65" s="17" t="s">
        <v>2015</v>
      </c>
      <c r="E65" s="19">
        <v>2.1</v>
      </c>
      <c r="F65" s="978"/>
      <c r="G65" s="20">
        <f>E65*F65</f>
        <v>0</v>
      </c>
      <c r="H65" s="61"/>
      <c r="I65" s="225"/>
      <c r="J65" s="959" t="str">
        <f t="shared" si="0"/>
        <v>CHYBNÁ CENA</v>
      </c>
    </row>
    <row r="66" spans="1:10" ht="12.75">
      <c r="A66" s="1343"/>
      <c r="B66" s="17"/>
      <c r="C66" s="61"/>
      <c r="D66" s="17"/>
      <c r="E66" s="19"/>
      <c r="F66" s="978"/>
      <c r="G66" s="20"/>
      <c r="H66" s="61"/>
      <c r="I66" s="225"/>
      <c r="J66" s="959" t="str">
        <f t="shared" si="0"/>
        <v/>
      </c>
    </row>
    <row r="67" spans="1:10" ht="25.5">
      <c r="A67" s="1343"/>
      <c r="B67" s="17"/>
      <c r="C67" s="90" t="s">
        <v>2073</v>
      </c>
      <c r="D67" s="17"/>
      <c r="E67" s="19"/>
      <c r="F67" s="978"/>
      <c r="G67" s="20"/>
      <c r="H67" s="18"/>
      <c r="I67" s="225"/>
      <c r="J67" s="959" t="str">
        <f t="shared" si="0"/>
        <v/>
      </c>
    </row>
    <row r="68" spans="1:10" ht="16.5">
      <c r="A68" s="1343"/>
      <c r="B68" s="17"/>
      <c r="C68" s="90" t="s">
        <v>3521</v>
      </c>
      <c r="D68" s="17" t="s">
        <v>2926</v>
      </c>
      <c r="E68" s="19">
        <v>3</v>
      </c>
      <c r="F68" s="978"/>
      <c r="G68" s="20">
        <f aca="true" t="shared" si="2" ref="G68:G81">E68*F68</f>
        <v>0</v>
      </c>
      <c r="H68" s="18"/>
      <c r="I68" s="225"/>
      <c r="J68" s="959" t="str">
        <f t="shared" si="0"/>
        <v>CHYBNÁ CENA</v>
      </c>
    </row>
    <row r="69" spans="1:10" ht="16.5">
      <c r="A69" s="1343"/>
      <c r="B69" s="17"/>
      <c r="C69" s="90" t="s">
        <v>4106</v>
      </c>
      <c r="D69" s="17" t="s">
        <v>2926</v>
      </c>
      <c r="E69" s="19">
        <v>2</v>
      </c>
      <c r="F69" s="978"/>
      <c r="G69" s="20">
        <f t="shared" si="2"/>
        <v>0</v>
      </c>
      <c r="H69" s="18"/>
      <c r="I69" s="225"/>
      <c r="J69" s="959" t="str">
        <f t="shared" si="0"/>
        <v>CHYBNÁ CENA</v>
      </c>
    </row>
    <row r="70" spans="1:10" ht="16.5">
      <c r="A70" s="1343"/>
      <c r="B70" s="17"/>
      <c r="C70" s="90" t="s">
        <v>3522</v>
      </c>
      <c r="D70" s="17" t="s">
        <v>2926</v>
      </c>
      <c r="E70" s="19">
        <v>3</v>
      </c>
      <c r="F70" s="978"/>
      <c r="G70" s="20">
        <f t="shared" si="2"/>
        <v>0</v>
      </c>
      <c r="H70" s="18"/>
      <c r="I70" s="225"/>
      <c r="J70" s="959" t="str">
        <f aca="true" t="shared" si="3" ref="J70:J133">IF((ISBLANK(D70)),"",IF(G70&lt;=0,"CHYBNÁ CENA",""))</f>
        <v>CHYBNÁ CENA</v>
      </c>
    </row>
    <row r="71" spans="1:10" ht="16.5">
      <c r="A71" s="1343"/>
      <c r="B71" s="17"/>
      <c r="C71" s="90" t="s">
        <v>3523</v>
      </c>
      <c r="D71" s="17" t="s">
        <v>2926</v>
      </c>
      <c r="E71" s="19">
        <v>26</v>
      </c>
      <c r="F71" s="978"/>
      <c r="G71" s="20">
        <f t="shared" si="2"/>
        <v>0</v>
      </c>
      <c r="H71" s="18"/>
      <c r="I71" s="225"/>
      <c r="J71" s="959" t="str">
        <f t="shared" si="3"/>
        <v>CHYBNÁ CENA</v>
      </c>
    </row>
    <row r="72" spans="1:10" ht="16.5">
      <c r="A72" s="1343"/>
      <c r="B72" s="17"/>
      <c r="C72" s="90" t="s">
        <v>4109</v>
      </c>
      <c r="D72" s="17" t="s">
        <v>2926</v>
      </c>
      <c r="E72" s="19">
        <v>8</v>
      </c>
      <c r="F72" s="978"/>
      <c r="G72" s="20">
        <f t="shared" si="2"/>
        <v>0</v>
      </c>
      <c r="H72" s="18"/>
      <c r="I72" s="225"/>
      <c r="J72" s="959" t="str">
        <f t="shared" si="3"/>
        <v>CHYBNÁ CENA</v>
      </c>
    </row>
    <row r="73" spans="1:10" ht="16.5">
      <c r="A73" s="1343"/>
      <c r="B73" s="17"/>
      <c r="C73" s="90" t="s">
        <v>3524</v>
      </c>
      <c r="D73" s="17" t="s">
        <v>2926</v>
      </c>
      <c r="E73" s="19">
        <v>25</v>
      </c>
      <c r="F73" s="978"/>
      <c r="G73" s="20">
        <f t="shared" si="2"/>
        <v>0</v>
      </c>
      <c r="H73" s="18"/>
      <c r="I73" s="225"/>
      <c r="J73" s="959" t="str">
        <f t="shared" si="3"/>
        <v>CHYBNÁ CENA</v>
      </c>
    </row>
    <row r="74" spans="1:10" ht="16.5">
      <c r="A74" s="1343"/>
      <c r="B74" s="17"/>
      <c r="C74" s="90" t="s">
        <v>3525</v>
      </c>
      <c r="D74" s="17" t="s">
        <v>2926</v>
      </c>
      <c r="E74" s="19">
        <v>12</v>
      </c>
      <c r="F74" s="978"/>
      <c r="G74" s="20">
        <f t="shared" si="2"/>
        <v>0</v>
      </c>
      <c r="H74" s="18"/>
      <c r="I74" s="225"/>
      <c r="J74" s="959" t="str">
        <f t="shared" si="3"/>
        <v>CHYBNÁ CENA</v>
      </c>
    </row>
    <row r="75" spans="1:10" ht="16.5">
      <c r="A75" s="1343"/>
      <c r="B75" s="17"/>
      <c r="C75" s="90" t="s">
        <v>4113</v>
      </c>
      <c r="D75" s="17" t="s">
        <v>2926</v>
      </c>
      <c r="E75" s="19">
        <v>11</v>
      </c>
      <c r="F75" s="978"/>
      <c r="G75" s="20">
        <f t="shared" si="2"/>
        <v>0</v>
      </c>
      <c r="H75" s="18"/>
      <c r="I75" s="225"/>
      <c r="J75" s="959" t="str">
        <f t="shared" si="3"/>
        <v>CHYBNÁ CENA</v>
      </c>
    </row>
    <row r="76" spans="1:10" ht="16.5">
      <c r="A76" s="1343"/>
      <c r="B76" s="17"/>
      <c r="C76" s="90" t="s">
        <v>3526</v>
      </c>
      <c r="D76" s="17" t="s">
        <v>2926</v>
      </c>
      <c r="E76" s="19">
        <v>4</v>
      </c>
      <c r="F76" s="978"/>
      <c r="G76" s="20">
        <f t="shared" si="2"/>
        <v>0</v>
      </c>
      <c r="H76" s="18"/>
      <c r="I76" s="225"/>
      <c r="J76" s="959" t="str">
        <f t="shared" si="3"/>
        <v>CHYBNÁ CENA</v>
      </c>
    </row>
    <row r="77" spans="1:10" ht="16.5">
      <c r="A77" s="1343"/>
      <c r="B77" s="17"/>
      <c r="C77" s="90" t="s">
        <v>4118</v>
      </c>
      <c r="D77" s="17" t="s">
        <v>2926</v>
      </c>
      <c r="E77" s="19">
        <v>11</v>
      </c>
      <c r="F77" s="978"/>
      <c r="G77" s="20">
        <f t="shared" si="2"/>
        <v>0</v>
      </c>
      <c r="H77" s="18"/>
      <c r="I77" s="225"/>
      <c r="J77" s="959" t="str">
        <f t="shared" si="3"/>
        <v>CHYBNÁ CENA</v>
      </c>
    </row>
    <row r="78" spans="1:10" ht="16.5">
      <c r="A78" s="1343"/>
      <c r="B78" s="17"/>
      <c r="C78" s="90" t="s">
        <v>3527</v>
      </c>
      <c r="D78" s="17" t="s">
        <v>2926</v>
      </c>
      <c r="E78" s="19">
        <v>5</v>
      </c>
      <c r="F78" s="978"/>
      <c r="G78" s="20">
        <f t="shared" si="2"/>
        <v>0</v>
      </c>
      <c r="H78" s="18"/>
      <c r="I78" s="225"/>
      <c r="J78" s="959" t="str">
        <f t="shared" si="3"/>
        <v>CHYBNÁ CENA</v>
      </c>
    </row>
    <row r="79" spans="1:10" ht="16.5">
      <c r="A79" s="1343"/>
      <c r="B79" s="17"/>
      <c r="C79" s="90" t="s">
        <v>3528</v>
      </c>
      <c r="D79" s="17" t="s">
        <v>2926</v>
      </c>
      <c r="E79" s="19">
        <v>11</v>
      </c>
      <c r="F79" s="978"/>
      <c r="G79" s="20">
        <f t="shared" si="2"/>
        <v>0</v>
      </c>
      <c r="H79" s="18"/>
      <c r="I79" s="225"/>
      <c r="J79" s="959" t="str">
        <f t="shared" si="3"/>
        <v>CHYBNÁ CENA</v>
      </c>
    </row>
    <row r="80" spans="1:10" ht="16.5">
      <c r="A80" s="1344"/>
      <c r="B80" s="60"/>
      <c r="C80" s="98" t="s">
        <v>3529</v>
      </c>
      <c r="D80" s="60" t="s">
        <v>2926</v>
      </c>
      <c r="E80" s="58">
        <v>4</v>
      </c>
      <c r="F80" s="1045"/>
      <c r="G80" s="20">
        <f t="shared" si="2"/>
        <v>0</v>
      </c>
      <c r="H80" s="61"/>
      <c r="I80" s="235"/>
      <c r="J80" s="959" t="str">
        <f t="shared" si="3"/>
        <v>CHYBNÁ CENA</v>
      </c>
    </row>
    <row r="81" spans="1:10" ht="16.5">
      <c r="A81" s="1345"/>
      <c r="B81" s="84"/>
      <c r="C81" s="104" t="s">
        <v>3530</v>
      </c>
      <c r="D81" s="84" t="s">
        <v>2926</v>
      </c>
      <c r="E81" s="105">
        <v>3</v>
      </c>
      <c r="F81" s="978"/>
      <c r="G81" s="20">
        <f t="shared" si="2"/>
        <v>0</v>
      </c>
      <c r="H81" s="107"/>
      <c r="I81" s="225"/>
      <c r="J81" s="959" t="str">
        <f t="shared" si="3"/>
        <v>CHYBNÁ CENA</v>
      </c>
    </row>
    <row r="82" spans="1:10" ht="12.75">
      <c r="A82" s="1352"/>
      <c r="B82" s="1331"/>
      <c r="C82" s="1330" t="s">
        <v>970</v>
      </c>
      <c r="D82" s="1332"/>
      <c r="E82" s="1267"/>
      <c r="F82" s="1268"/>
      <c r="G82" s="1269"/>
      <c r="H82" s="1270"/>
      <c r="I82" s="1333"/>
      <c r="J82" s="959" t="str">
        <f t="shared" si="3"/>
        <v/>
      </c>
    </row>
    <row r="83" spans="1:10" ht="12.75">
      <c r="A83" s="1352"/>
      <c r="B83" s="1331"/>
      <c r="C83" s="1330" t="s">
        <v>970</v>
      </c>
      <c r="D83" s="1332"/>
      <c r="E83" s="1267"/>
      <c r="F83" s="1268"/>
      <c r="G83" s="1269"/>
      <c r="H83" s="1270"/>
      <c r="I83" s="1333"/>
      <c r="J83" s="959" t="str">
        <f t="shared" si="3"/>
        <v/>
      </c>
    </row>
    <row r="84" spans="1:10" ht="12.75">
      <c r="A84" s="1352"/>
      <c r="B84" s="1331"/>
      <c r="C84" s="1330" t="s">
        <v>970</v>
      </c>
      <c r="D84" s="1332"/>
      <c r="E84" s="1267"/>
      <c r="F84" s="1268"/>
      <c r="G84" s="1269"/>
      <c r="H84" s="1270"/>
      <c r="I84" s="1333"/>
      <c r="J84" s="959" t="str">
        <f t="shared" si="3"/>
        <v/>
      </c>
    </row>
    <row r="85" spans="1:10" ht="12.75">
      <c r="A85" s="1352"/>
      <c r="B85" s="1331"/>
      <c r="C85" s="1330" t="s">
        <v>970</v>
      </c>
      <c r="D85" s="1332"/>
      <c r="E85" s="1267"/>
      <c r="F85" s="1268"/>
      <c r="G85" s="1269"/>
      <c r="H85" s="1270"/>
      <c r="I85" s="1333"/>
      <c r="J85" s="959" t="str">
        <f t="shared" si="3"/>
        <v/>
      </c>
    </row>
    <row r="86" spans="1:10" ht="12.75">
      <c r="A86" s="1352"/>
      <c r="B86" s="1331"/>
      <c r="C86" s="1330" t="s">
        <v>970</v>
      </c>
      <c r="D86" s="1332"/>
      <c r="E86" s="1267"/>
      <c r="F86" s="1268"/>
      <c r="G86" s="1269"/>
      <c r="H86" s="1270"/>
      <c r="I86" s="1333"/>
      <c r="J86" s="959" t="str">
        <f t="shared" si="3"/>
        <v/>
      </c>
    </row>
    <row r="87" spans="1:10" ht="12.75">
      <c r="A87" s="1353"/>
      <c r="B87" s="831"/>
      <c r="C87" s="833"/>
      <c r="D87" s="831"/>
      <c r="E87" s="834"/>
      <c r="F87" s="1023"/>
      <c r="G87" s="85"/>
      <c r="H87" s="833"/>
      <c r="I87" s="245"/>
      <c r="J87" s="959" t="str">
        <f t="shared" si="3"/>
        <v/>
      </c>
    </row>
    <row r="88" spans="1:10" ht="12.75">
      <c r="A88" s="1353"/>
      <c r="B88" s="831"/>
      <c r="C88" s="833"/>
      <c r="D88" s="831"/>
      <c r="E88" s="834"/>
      <c r="F88" s="1023"/>
      <c r="G88" s="738"/>
      <c r="H88" s="833"/>
      <c r="I88" s="245"/>
      <c r="J88" s="959" t="str">
        <f t="shared" si="3"/>
        <v/>
      </c>
    </row>
    <row r="89" spans="1:10" ht="26.25" thickBot="1">
      <c r="A89" s="1347"/>
      <c r="B89" s="827"/>
      <c r="C89" s="828" t="s">
        <v>2009</v>
      </c>
      <c r="D89" s="827" t="s">
        <v>2925</v>
      </c>
      <c r="E89" s="830">
        <v>150</v>
      </c>
      <c r="F89" s="980"/>
      <c r="G89" s="836">
        <f>E89*F89</f>
        <v>0</v>
      </c>
      <c r="H89" s="829"/>
      <c r="I89" s="850"/>
      <c r="J89" s="959" t="str">
        <f t="shared" si="3"/>
        <v>CHYBNÁ CENA</v>
      </c>
    </row>
    <row r="90" spans="1:10" ht="12.75">
      <c r="A90" s="1354"/>
      <c r="B90" s="69"/>
      <c r="C90" s="837" t="s">
        <v>4156</v>
      </c>
      <c r="D90" s="69"/>
      <c r="E90" s="72"/>
      <c r="F90" s="1046"/>
      <c r="G90" s="73">
        <f>SUBTOTAL(9,G47:G89)</f>
        <v>0</v>
      </c>
      <c r="H90" s="71"/>
      <c r="I90" s="75"/>
      <c r="J90" s="959" t="str">
        <f t="shared" si="3"/>
        <v/>
      </c>
    </row>
    <row r="91" spans="1:10" ht="12.75">
      <c r="A91" s="1355"/>
      <c r="B91" s="838"/>
      <c r="C91" s="839" t="s">
        <v>2016</v>
      </c>
      <c r="D91" s="103" t="s">
        <v>1627</v>
      </c>
      <c r="E91" s="105">
        <v>1</v>
      </c>
      <c r="F91" s="978"/>
      <c r="G91" s="20">
        <f>E91*F91</f>
        <v>0</v>
      </c>
      <c r="H91" s="840"/>
      <c r="I91" s="80"/>
      <c r="J91" s="959" t="str">
        <f t="shared" si="3"/>
        <v>CHYBNÁ CENA</v>
      </c>
    </row>
    <row r="92" spans="1:10" ht="12.75">
      <c r="A92" s="1350"/>
      <c r="B92" s="69"/>
      <c r="C92" s="70"/>
      <c r="D92" s="69"/>
      <c r="E92" s="72"/>
      <c r="F92" s="1046"/>
      <c r="G92" s="73"/>
      <c r="H92" s="71"/>
      <c r="I92" s="74"/>
      <c r="J92" s="959" t="str">
        <f t="shared" si="3"/>
        <v/>
      </c>
    </row>
    <row r="93" spans="1:10" ht="13.5" thickBot="1">
      <c r="A93" s="1356"/>
      <c r="B93" s="69"/>
      <c r="C93" s="81" t="s">
        <v>2017</v>
      </c>
      <c r="D93" s="69"/>
      <c r="E93" s="72"/>
      <c r="F93" s="1046"/>
      <c r="G93" s="73"/>
      <c r="H93" s="71"/>
      <c r="I93" s="62"/>
      <c r="J93" s="959" t="str">
        <f t="shared" si="3"/>
        <v/>
      </c>
    </row>
    <row r="94" spans="1:10" ht="114" customHeight="1">
      <c r="A94" s="1342" t="s">
        <v>2018</v>
      </c>
      <c r="B94" s="843"/>
      <c r="C94" s="844" t="s">
        <v>4835</v>
      </c>
      <c r="D94" s="846" t="s">
        <v>2637</v>
      </c>
      <c r="E94" s="847">
        <v>1</v>
      </c>
      <c r="F94" s="1044"/>
      <c r="G94" s="848">
        <f>E94*F94</f>
        <v>0</v>
      </c>
      <c r="H94" s="845" t="s">
        <v>2019</v>
      </c>
      <c r="I94" s="849"/>
      <c r="J94" s="959" t="str">
        <f t="shared" si="3"/>
        <v>CHYBNÁ CENA</v>
      </c>
    </row>
    <row r="95" spans="1:10" ht="12.75">
      <c r="A95" s="1343"/>
      <c r="B95" s="17"/>
      <c r="C95" s="18"/>
      <c r="D95" s="17"/>
      <c r="E95" s="19"/>
      <c r="F95" s="978"/>
      <c r="G95" s="20"/>
      <c r="H95" s="18"/>
      <c r="I95" s="225"/>
      <c r="J95" s="959" t="str">
        <f t="shared" si="3"/>
        <v/>
      </c>
    </row>
    <row r="96" spans="1:10" ht="25.5">
      <c r="A96" s="1357" t="s">
        <v>2020</v>
      </c>
      <c r="B96" s="82"/>
      <c r="C96" s="1214" t="s">
        <v>4836</v>
      </c>
      <c r="D96" s="84" t="s">
        <v>2637</v>
      </c>
      <c r="E96" s="19">
        <v>1</v>
      </c>
      <c r="F96" s="1047"/>
      <c r="G96" s="20">
        <f aca="true" t="shared" si="4" ref="G96:G110">E96*F96</f>
        <v>0</v>
      </c>
      <c r="H96" s="83" t="s">
        <v>1834</v>
      </c>
      <c r="I96" s="225"/>
      <c r="J96" s="959" t="str">
        <f t="shared" si="3"/>
        <v>CHYBNÁ CENA</v>
      </c>
    </row>
    <row r="97" spans="1:10" ht="25.5">
      <c r="A97" s="1358" t="s">
        <v>2021</v>
      </c>
      <c r="B97" s="86"/>
      <c r="C97" s="1214" t="s">
        <v>4837</v>
      </c>
      <c r="D97" s="84" t="s">
        <v>2637</v>
      </c>
      <c r="E97" s="19">
        <v>1</v>
      </c>
      <c r="F97" s="1047"/>
      <c r="G97" s="20">
        <f t="shared" si="4"/>
        <v>0</v>
      </c>
      <c r="H97" s="83" t="s">
        <v>1834</v>
      </c>
      <c r="I97" s="225"/>
      <c r="J97" s="959" t="str">
        <f t="shared" si="3"/>
        <v>CHYBNÁ CENA</v>
      </c>
    </row>
    <row r="98" spans="1:10" ht="25.5">
      <c r="A98" s="1357" t="s">
        <v>2022</v>
      </c>
      <c r="B98" s="82"/>
      <c r="C98" s="1214" t="s">
        <v>4838</v>
      </c>
      <c r="D98" s="84" t="s">
        <v>2637</v>
      </c>
      <c r="E98" s="19">
        <v>1</v>
      </c>
      <c r="F98" s="1047"/>
      <c r="G98" s="20">
        <f t="shared" si="4"/>
        <v>0</v>
      </c>
      <c r="H98" s="83" t="s">
        <v>2019</v>
      </c>
      <c r="I98" s="225"/>
      <c r="J98" s="959" t="str">
        <f t="shared" si="3"/>
        <v>CHYBNÁ CENA</v>
      </c>
    </row>
    <row r="99" spans="1:10" ht="25.5">
      <c r="A99" s="1358" t="s">
        <v>2023</v>
      </c>
      <c r="B99" s="86"/>
      <c r="C99" s="1214" t="s">
        <v>4838</v>
      </c>
      <c r="D99" s="84" t="s">
        <v>2637</v>
      </c>
      <c r="E99" s="19">
        <v>1</v>
      </c>
      <c r="F99" s="1047"/>
      <c r="G99" s="20">
        <f t="shared" si="4"/>
        <v>0</v>
      </c>
      <c r="H99" s="83" t="s">
        <v>2019</v>
      </c>
      <c r="I99" s="225"/>
      <c r="J99" s="959" t="str">
        <f t="shared" si="3"/>
        <v>CHYBNÁ CENA</v>
      </c>
    </row>
    <row r="100" spans="1:10" ht="25.5">
      <c r="A100" s="1358" t="s">
        <v>2024</v>
      </c>
      <c r="B100" s="86"/>
      <c r="C100" s="1214" t="s">
        <v>4838</v>
      </c>
      <c r="D100" s="84" t="s">
        <v>2637</v>
      </c>
      <c r="E100" s="19">
        <v>1</v>
      </c>
      <c r="F100" s="1047"/>
      <c r="G100" s="20">
        <f t="shared" si="4"/>
        <v>0</v>
      </c>
      <c r="H100" s="83" t="s">
        <v>2025</v>
      </c>
      <c r="I100" s="225"/>
      <c r="J100" s="959" t="str">
        <f t="shared" si="3"/>
        <v>CHYBNÁ CENA</v>
      </c>
    </row>
    <row r="101" spans="1:10" ht="25.5">
      <c r="A101" s="1358" t="s">
        <v>2026</v>
      </c>
      <c r="B101" s="86"/>
      <c r="C101" s="1214" t="s">
        <v>4839</v>
      </c>
      <c r="D101" s="84" t="s">
        <v>2637</v>
      </c>
      <c r="E101" s="19">
        <v>1</v>
      </c>
      <c r="F101" s="1047"/>
      <c r="G101" s="20">
        <f t="shared" si="4"/>
        <v>0</v>
      </c>
      <c r="H101" s="83" t="s">
        <v>2025</v>
      </c>
      <c r="I101" s="225"/>
      <c r="J101" s="959" t="str">
        <f t="shared" si="3"/>
        <v>CHYBNÁ CENA</v>
      </c>
    </row>
    <row r="102" spans="1:10" ht="25.5">
      <c r="A102" s="1358" t="s">
        <v>2027</v>
      </c>
      <c r="B102" s="86"/>
      <c r="C102" s="1214" t="s">
        <v>4839</v>
      </c>
      <c r="D102" s="84" t="s">
        <v>2637</v>
      </c>
      <c r="E102" s="19">
        <v>1</v>
      </c>
      <c r="F102" s="1047"/>
      <c r="G102" s="20">
        <f t="shared" si="4"/>
        <v>0</v>
      </c>
      <c r="H102" s="83" t="s">
        <v>2019</v>
      </c>
      <c r="I102" s="225"/>
      <c r="J102" s="959" t="str">
        <f t="shared" si="3"/>
        <v>CHYBNÁ CENA</v>
      </c>
    </row>
    <row r="103" spans="1:10" ht="25.5">
      <c r="A103" s="1358" t="s">
        <v>2028</v>
      </c>
      <c r="B103" s="86"/>
      <c r="C103" s="1214" t="s">
        <v>4839</v>
      </c>
      <c r="D103" s="84" t="s">
        <v>2637</v>
      </c>
      <c r="E103" s="19">
        <v>1</v>
      </c>
      <c r="F103" s="1047"/>
      <c r="G103" s="20">
        <f t="shared" si="4"/>
        <v>0</v>
      </c>
      <c r="H103" s="83" t="s">
        <v>2019</v>
      </c>
      <c r="I103" s="225"/>
      <c r="J103" s="959" t="str">
        <f t="shared" si="3"/>
        <v>CHYBNÁ CENA</v>
      </c>
    </row>
    <row r="104" spans="1:10" ht="25.5">
      <c r="A104" s="1358" t="s">
        <v>2029</v>
      </c>
      <c r="B104" s="86"/>
      <c r="C104" s="1214" t="s">
        <v>4839</v>
      </c>
      <c r="D104" s="84" t="s">
        <v>2637</v>
      </c>
      <c r="E104" s="19">
        <v>1</v>
      </c>
      <c r="F104" s="1047"/>
      <c r="G104" s="20">
        <f t="shared" si="4"/>
        <v>0</v>
      </c>
      <c r="H104" s="83" t="s">
        <v>2025</v>
      </c>
      <c r="I104" s="225"/>
      <c r="J104" s="959" t="str">
        <f t="shared" si="3"/>
        <v>CHYBNÁ CENA</v>
      </c>
    </row>
    <row r="105" spans="1:10" ht="25.5">
      <c r="A105" s="1358" t="s">
        <v>2030</v>
      </c>
      <c r="B105" s="86"/>
      <c r="C105" s="1214" t="s">
        <v>4840</v>
      </c>
      <c r="D105" s="84" t="s">
        <v>2637</v>
      </c>
      <c r="E105" s="19">
        <v>1</v>
      </c>
      <c r="F105" s="1047"/>
      <c r="G105" s="20">
        <f t="shared" si="4"/>
        <v>0</v>
      </c>
      <c r="H105" s="83" t="s">
        <v>2031</v>
      </c>
      <c r="I105" s="225"/>
      <c r="J105" s="959" t="str">
        <f t="shared" si="3"/>
        <v>CHYBNÁ CENA</v>
      </c>
    </row>
    <row r="106" spans="1:10" ht="25.5">
      <c r="A106" s="1358" t="s">
        <v>2032</v>
      </c>
      <c r="B106" s="86"/>
      <c r="C106" s="1214" t="s">
        <v>4840</v>
      </c>
      <c r="D106" s="84" t="s">
        <v>2637</v>
      </c>
      <c r="E106" s="19">
        <v>1</v>
      </c>
      <c r="F106" s="1047"/>
      <c r="G106" s="20">
        <f t="shared" si="4"/>
        <v>0</v>
      </c>
      <c r="H106" s="83" t="s">
        <v>2031</v>
      </c>
      <c r="I106" s="225"/>
      <c r="J106" s="959" t="str">
        <f t="shared" si="3"/>
        <v>CHYBNÁ CENA</v>
      </c>
    </row>
    <row r="107" spans="1:10" ht="25.5">
      <c r="A107" s="1358" t="s">
        <v>2033</v>
      </c>
      <c r="B107" s="86"/>
      <c r="C107" s="1214" t="s">
        <v>4841</v>
      </c>
      <c r="D107" s="84" t="s">
        <v>2637</v>
      </c>
      <c r="E107" s="19">
        <v>1</v>
      </c>
      <c r="F107" s="1047"/>
      <c r="G107" s="20">
        <f t="shared" si="4"/>
        <v>0</v>
      </c>
      <c r="H107" s="83" t="s">
        <v>2034</v>
      </c>
      <c r="I107" s="225"/>
      <c r="J107" s="959" t="str">
        <f t="shared" si="3"/>
        <v>CHYBNÁ CENA</v>
      </c>
    </row>
    <row r="108" spans="1:10" ht="25.5">
      <c r="A108" s="1358" t="s">
        <v>2035</v>
      </c>
      <c r="B108" s="86"/>
      <c r="C108" s="1214" t="s">
        <v>4841</v>
      </c>
      <c r="D108" s="84" t="s">
        <v>2637</v>
      </c>
      <c r="E108" s="19">
        <v>1</v>
      </c>
      <c r="F108" s="1047"/>
      <c r="G108" s="20">
        <f t="shared" si="4"/>
        <v>0</v>
      </c>
      <c r="H108" s="83" t="s">
        <v>2034</v>
      </c>
      <c r="I108" s="225"/>
      <c r="J108" s="959" t="str">
        <f t="shared" si="3"/>
        <v>CHYBNÁ CENA</v>
      </c>
    </row>
    <row r="109" spans="1:10" ht="25.5">
      <c r="A109" s="1358" t="s">
        <v>2036</v>
      </c>
      <c r="B109" s="86"/>
      <c r="C109" s="1214" t="s">
        <v>4842</v>
      </c>
      <c r="D109" s="84" t="s">
        <v>2637</v>
      </c>
      <c r="E109" s="19">
        <v>1</v>
      </c>
      <c r="F109" s="1047"/>
      <c r="G109" s="20">
        <f t="shared" si="4"/>
        <v>0</v>
      </c>
      <c r="H109" s="83" t="s">
        <v>2019</v>
      </c>
      <c r="I109" s="225"/>
      <c r="J109" s="959" t="str">
        <f t="shared" si="3"/>
        <v>CHYBNÁ CENA</v>
      </c>
    </row>
    <row r="110" spans="1:10" ht="25.5">
      <c r="A110" s="1358" t="s">
        <v>2037</v>
      </c>
      <c r="B110" s="86"/>
      <c r="C110" s="1214" t="s">
        <v>4842</v>
      </c>
      <c r="D110" s="84" t="s">
        <v>2637</v>
      </c>
      <c r="E110" s="19">
        <v>1</v>
      </c>
      <c r="F110" s="1047"/>
      <c r="G110" s="20">
        <f t="shared" si="4"/>
        <v>0</v>
      </c>
      <c r="H110" s="83" t="s">
        <v>2019</v>
      </c>
      <c r="I110" s="225"/>
      <c r="J110" s="959" t="str">
        <f t="shared" si="3"/>
        <v>CHYBNÁ CENA</v>
      </c>
    </row>
    <row r="111" spans="1:10" ht="12.75">
      <c r="A111" s="1343"/>
      <c r="B111" s="17"/>
      <c r="C111" s="18"/>
      <c r="D111" s="17"/>
      <c r="E111" s="19"/>
      <c r="F111" s="978"/>
      <c r="G111" s="20"/>
      <c r="H111" s="18"/>
      <c r="I111" s="225"/>
      <c r="J111" s="959" t="str">
        <f t="shared" si="3"/>
        <v/>
      </c>
    </row>
    <row r="112" spans="1:10" ht="12.75">
      <c r="A112" s="1343" t="s">
        <v>1842</v>
      </c>
      <c r="B112" s="17"/>
      <c r="C112" s="90" t="s">
        <v>4104</v>
      </c>
      <c r="D112" s="17" t="s">
        <v>2013</v>
      </c>
      <c r="E112" s="19">
        <v>1</v>
      </c>
      <c r="F112" s="978"/>
      <c r="G112" s="20">
        <f>E112*F112</f>
        <v>0</v>
      </c>
      <c r="H112" s="18" t="s">
        <v>2019</v>
      </c>
      <c r="I112" s="225"/>
      <c r="J112" s="959" t="str">
        <f t="shared" si="3"/>
        <v>CHYBNÁ CENA</v>
      </c>
    </row>
    <row r="113" spans="1:10" ht="12.75">
      <c r="A113" s="1344" t="s">
        <v>1842</v>
      </c>
      <c r="B113" s="60"/>
      <c r="C113" s="98" t="s">
        <v>4843</v>
      </c>
      <c r="D113" s="17" t="s">
        <v>2013</v>
      </c>
      <c r="E113" s="19">
        <v>4</v>
      </c>
      <c r="F113" s="978"/>
      <c r="G113" s="20">
        <f>E113*F113</f>
        <v>0</v>
      </c>
      <c r="H113" s="61" t="s">
        <v>2038</v>
      </c>
      <c r="I113" s="235"/>
      <c r="J113" s="959" t="str">
        <f t="shared" si="3"/>
        <v>CHYBNÁ CENA</v>
      </c>
    </row>
    <row r="114" spans="1:10" ht="12.75">
      <c r="A114" s="1343" t="s">
        <v>1842</v>
      </c>
      <c r="B114" s="17"/>
      <c r="C114" s="98" t="s">
        <v>4843</v>
      </c>
      <c r="D114" s="17" t="s">
        <v>2013</v>
      </c>
      <c r="E114" s="19">
        <v>4</v>
      </c>
      <c r="F114" s="978"/>
      <c r="G114" s="20">
        <f>E114*F114</f>
        <v>0</v>
      </c>
      <c r="H114" s="61" t="s">
        <v>2039</v>
      </c>
      <c r="I114" s="225"/>
      <c r="J114" s="959" t="str">
        <f t="shared" si="3"/>
        <v>CHYBNÁ CENA</v>
      </c>
    </row>
    <row r="115" spans="1:10" ht="12.75">
      <c r="A115" s="1343"/>
      <c r="B115" s="17"/>
      <c r="C115" s="18"/>
      <c r="D115" s="17"/>
      <c r="E115" s="19"/>
      <c r="F115" s="978"/>
      <c r="G115" s="20"/>
      <c r="H115" s="18"/>
      <c r="I115" s="225"/>
      <c r="J115" s="959" t="str">
        <f t="shared" si="3"/>
        <v/>
      </c>
    </row>
    <row r="116" spans="1:10" ht="12.75">
      <c r="A116" s="1343" t="s">
        <v>1838</v>
      </c>
      <c r="B116" s="17"/>
      <c r="C116" s="90" t="s">
        <v>4844</v>
      </c>
      <c r="D116" s="17" t="s">
        <v>2013</v>
      </c>
      <c r="E116" s="19">
        <v>26</v>
      </c>
      <c r="F116" s="978"/>
      <c r="G116" s="20">
        <f>E116*F116</f>
        <v>0</v>
      </c>
      <c r="H116" s="18" t="s">
        <v>2040</v>
      </c>
      <c r="I116" s="225"/>
      <c r="J116" s="959" t="str">
        <f t="shared" si="3"/>
        <v>CHYBNÁ CENA</v>
      </c>
    </row>
    <row r="117" spans="1:10" ht="12.75">
      <c r="A117" s="1344" t="s">
        <v>1838</v>
      </c>
      <c r="B117" s="60"/>
      <c r="C117" s="90" t="s">
        <v>4844</v>
      </c>
      <c r="D117" s="17" t="s">
        <v>2013</v>
      </c>
      <c r="E117" s="19">
        <v>32</v>
      </c>
      <c r="F117" s="978"/>
      <c r="G117" s="20">
        <f>E117*F117</f>
        <v>0</v>
      </c>
      <c r="H117" s="18" t="s">
        <v>2041</v>
      </c>
      <c r="I117" s="235"/>
      <c r="J117" s="959" t="str">
        <f t="shared" si="3"/>
        <v>CHYBNÁ CENA</v>
      </c>
    </row>
    <row r="118" spans="1:10" ht="12.75">
      <c r="A118" s="1343" t="s">
        <v>1838</v>
      </c>
      <c r="B118" s="17"/>
      <c r="C118" s="90" t="s">
        <v>4845</v>
      </c>
      <c r="D118" s="17" t="s">
        <v>2013</v>
      </c>
      <c r="E118" s="58">
        <v>2</v>
      </c>
      <c r="F118" s="1045"/>
      <c r="G118" s="20">
        <f>E118*F118</f>
        <v>0</v>
      </c>
      <c r="H118" s="18" t="s">
        <v>2041</v>
      </c>
      <c r="I118" s="225"/>
      <c r="J118" s="959" t="str">
        <f t="shared" si="3"/>
        <v>CHYBNÁ CENA</v>
      </c>
    </row>
    <row r="119" spans="1:10" ht="12.75">
      <c r="A119" s="1343" t="s">
        <v>1838</v>
      </c>
      <c r="B119" s="17"/>
      <c r="C119" s="90" t="s">
        <v>4846</v>
      </c>
      <c r="D119" s="17" t="s">
        <v>2013</v>
      </c>
      <c r="E119" s="58">
        <v>6</v>
      </c>
      <c r="F119" s="1045"/>
      <c r="G119" s="20">
        <f>E119*F119</f>
        <v>0</v>
      </c>
      <c r="H119" s="18" t="s">
        <v>2040</v>
      </c>
      <c r="I119" s="225"/>
      <c r="J119" s="959" t="str">
        <f t="shared" si="3"/>
        <v>CHYBNÁ CENA</v>
      </c>
    </row>
    <row r="120" spans="1:10" ht="12.75">
      <c r="A120" s="1343"/>
      <c r="B120" s="17"/>
      <c r="C120" s="18"/>
      <c r="D120" s="17"/>
      <c r="E120" s="19"/>
      <c r="F120" s="978"/>
      <c r="G120" s="20"/>
      <c r="H120" s="18"/>
      <c r="I120" s="225"/>
      <c r="J120" s="959" t="str">
        <f t="shared" si="3"/>
        <v/>
      </c>
    </row>
    <row r="121" spans="1:10" ht="12.75">
      <c r="A121" s="1343"/>
      <c r="B121" s="17"/>
      <c r="C121" s="18" t="s">
        <v>2042</v>
      </c>
      <c r="D121" s="17" t="s">
        <v>1844</v>
      </c>
      <c r="E121" s="19">
        <v>23</v>
      </c>
      <c r="F121" s="978"/>
      <c r="G121" s="20">
        <f>E121*F121</f>
        <v>0</v>
      </c>
      <c r="H121" s="18"/>
      <c r="I121" s="225"/>
      <c r="J121" s="959" t="str">
        <f t="shared" si="3"/>
        <v>CHYBNÁ CENA</v>
      </c>
    </row>
    <row r="122" spans="1:10" ht="12.75">
      <c r="A122" s="1343"/>
      <c r="B122" s="17"/>
      <c r="C122" s="18" t="s">
        <v>2043</v>
      </c>
      <c r="D122" s="17" t="s">
        <v>1844</v>
      </c>
      <c r="E122" s="19">
        <v>120</v>
      </c>
      <c r="F122" s="978"/>
      <c r="G122" s="20">
        <f>E122*F122</f>
        <v>0</v>
      </c>
      <c r="H122" s="18"/>
      <c r="I122" s="225"/>
      <c r="J122" s="959" t="str">
        <f t="shared" si="3"/>
        <v>CHYBNÁ CENA</v>
      </c>
    </row>
    <row r="123" spans="1:10" ht="12.75">
      <c r="A123" s="1343"/>
      <c r="B123" s="17"/>
      <c r="C123" s="18" t="s">
        <v>2044</v>
      </c>
      <c r="D123" s="17" t="s">
        <v>1844</v>
      </c>
      <c r="E123" s="19">
        <v>11</v>
      </c>
      <c r="F123" s="978"/>
      <c r="G123" s="20">
        <f>E123*F123</f>
        <v>0</v>
      </c>
      <c r="H123" s="18"/>
      <c r="I123" s="225"/>
      <c r="J123" s="959" t="str">
        <f t="shared" si="3"/>
        <v>CHYBNÁ CENA</v>
      </c>
    </row>
    <row r="124" spans="1:10" ht="12.75">
      <c r="A124" s="1343"/>
      <c r="B124" s="17"/>
      <c r="C124" s="18" t="s">
        <v>2045</v>
      </c>
      <c r="D124" s="17" t="s">
        <v>1844</v>
      </c>
      <c r="E124" s="19">
        <v>2</v>
      </c>
      <c r="F124" s="978"/>
      <c r="G124" s="20">
        <f>E124*F124</f>
        <v>0</v>
      </c>
      <c r="H124" s="18"/>
      <c r="I124" s="225"/>
      <c r="J124" s="959" t="str">
        <f t="shared" si="3"/>
        <v>CHYBNÁ CENA</v>
      </c>
    </row>
    <row r="125" spans="1:10" ht="12.75">
      <c r="A125" s="1343"/>
      <c r="B125" s="17"/>
      <c r="C125" s="18"/>
      <c r="D125" s="17"/>
      <c r="E125" s="19"/>
      <c r="F125" s="978"/>
      <c r="G125" s="20"/>
      <c r="H125" s="18"/>
      <c r="I125" s="225"/>
      <c r="J125" s="959" t="str">
        <f t="shared" si="3"/>
        <v/>
      </c>
    </row>
    <row r="126" spans="1:10" ht="25.5">
      <c r="A126" s="1343"/>
      <c r="B126" s="17"/>
      <c r="C126" s="90" t="s">
        <v>2073</v>
      </c>
      <c r="D126" s="17"/>
      <c r="E126" s="19"/>
      <c r="F126" s="978"/>
      <c r="G126" s="20"/>
      <c r="H126" s="18"/>
      <c r="I126" s="225"/>
      <c r="J126" s="959" t="str">
        <f t="shared" si="3"/>
        <v/>
      </c>
    </row>
    <row r="127" spans="1:10" ht="16.5">
      <c r="A127" s="1343"/>
      <c r="B127" s="17"/>
      <c r="C127" s="90" t="s">
        <v>4847</v>
      </c>
      <c r="D127" s="17" t="s">
        <v>2925</v>
      </c>
      <c r="E127" s="19">
        <v>37</v>
      </c>
      <c r="F127" s="978"/>
      <c r="G127" s="20">
        <f aca="true" t="shared" si="5" ref="G127:G135">E127*F127</f>
        <v>0</v>
      </c>
      <c r="H127" s="18"/>
      <c r="I127" s="225"/>
      <c r="J127" s="959" t="str">
        <f t="shared" si="3"/>
        <v>CHYBNÁ CENA</v>
      </c>
    </row>
    <row r="128" spans="1:10" ht="16.5">
      <c r="A128" s="1343"/>
      <c r="B128" s="17"/>
      <c r="C128" s="90" t="s">
        <v>4848</v>
      </c>
      <c r="D128" s="17" t="s">
        <v>2925</v>
      </c>
      <c r="E128" s="19">
        <v>26</v>
      </c>
      <c r="F128" s="978"/>
      <c r="G128" s="20">
        <f t="shared" si="5"/>
        <v>0</v>
      </c>
      <c r="H128" s="18"/>
      <c r="I128" s="225"/>
      <c r="J128" s="959" t="str">
        <f t="shared" si="3"/>
        <v>CHYBNÁ CENA</v>
      </c>
    </row>
    <row r="129" spans="1:10" ht="16.5">
      <c r="A129" s="1343"/>
      <c r="B129" s="17"/>
      <c r="C129" s="90" t="s">
        <v>4849</v>
      </c>
      <c r="D129" s="17" t="s">
        <v>2925</v>
      </c>
      <c r="E129" s="19">
        <v>21</v>
      </c>
      <c r="F129" s="978"/>
      <c r="G129" s="20">
        <f t="shared" si="5"/>
        <v>0</v>
      </c>
      <c r="H129" s="8"/>
      <c r="I129" s="225"/>
      <c r="J129" s="959" t="str">
        <f t="shared" si="3"/>
        <v>CHYBNÁ CENA</v>
      </c>
    </row>
    <row r="130" spans="1:10" ht="16.5">
      <c r="A130" s="1343"/>
      <c r="B130" s="17"/>
      <c r="C130" s="90" t="s">
        <v>4850</v>
      </c>
      <c r="D130" s="17" t="s">
        <v>2925</v>
      </c>
      <c r="E130" s="19">
        <v>93</v>
      </c>
      <c r="F130" s="978"/>
      <c r="G130" s="20">
        <f t="shared" si="5"/>
        <v>0</v>
      </c>
      <c r="H130" s="18"/>
      <c r="I130" s="225"/>
      <c r="J130" s="959" t="str">
        <f t="shared" si="3"/>
        <v>CHYBNÁ CENA</v>
      </c>
    </row>
    <row r="131" spans="1:10" ht="16.5">
      <c r="A131" s="1344"/>
      <c r="B131" s="60"/>
      <c r="C131" s="98" t="s">
        <v>4851</v>
      </c>
      <c r="D131" s="17" t="s">
        <v>2925</v>
      </c>
      <c r="E131" s="19">
        <v>78</v>
      </c>
      <c r="F131" s="978"/>
      <c r="G131" s="20">
        <f t="shared" si="5"/>
        <v>0</v>
      </c>
      <c r="H131" s="61"/>
      <c r="I131" s="235"/>
      <c r="J131" s="959" t="str">
        <f t="shared" si="3"/>
        <v>CHYBNÁ CENA</v>
      </c>
    </row>
    <row r="132" spans="1:10" ht="16.5">
      <c r="A132" s="1343"/>
      <c r="B132" s="17"/>
      <c r="C132" s="90" t="s">
        <v>4852</v>
      </c>
      <c r="D132" s="17" t="s">
        <v>2925</v>
      </c>
      <c r="E132" s="19">
        <v>13</v>
      </c>
      <c r="F132" s="978"/>
      <c r="G132" s="20">
        <f t="shared" si="5"/>
        <v>0</v>
      </c>
      <c r="H132" s="18"/>
      <c r="I132" s="225"/>
      <c r="J132" s="959" t="str">
        <f t="shared" si="3"/>
        <v>CHYBNÁ CENA</v>
      </c>
    </row>
    <row r="133" spans="1:10" ht="16.5">
      <c r="A133" s="1343"/>
      <c r="B133" s="17"/>
      <c r="C133" s="90" t="s">
        <v>4853</v>
      </c>
      <c r="D133" s="17" t="s">
        <v>2925</v>
      </c>
      <c r="E133" s="19">
        <v>7</v>
      </c>
      <c r="F133" s="978"/>
      <c r="G133" s="20">
        <f t="shared" si="5"/>
        <v>0</v>
      </c>
      <c r="H133" s="18"/>
      <c r="I133" s="225"/>
      <c r="J133" s="959" t="str">
        <f t="shared" si="3"/>
        <v>CHYBNÁ CENA</v>
      </c>
    </row>
    <row r="134" spans="1:10" ht="16.5">
      <c r="A134" s="1343"/>
      <c r="B134" s="17"/>
      <c r="C134" s="90" t="s">
        <v>4854</v>
      </c>
      <c r="D134" s="17" t="s">
        <v>2925</v>
      </c>
      <c r="E134" s="19">
        <v>12</v>
      </c>
      <c r="F134" s="978"/>
      <c r="G134" s="20">
        <f t="shared" si="5"/>
        <v>0</v>
      </c>
      <c r="H134" s="18"/>
      <c r="I134" s="225"/>
      <c r="J134" s="959" t="str">
        <f aca="true" t="shared" si="6" ref="J134:J199">IF((ISBLANK(D134)),"",IF(G134&lt;=0,"CHYBNÁ CENA",""))</f>
        <v>CHYBNÁ CENA</v>
      </c>
    </row>
    <row r="135" spans="1:10" ht="16.5">
      <c r="A135" s="1343"/>
      <c r="B135" s="17"/>
      <c r="C135" s="90" t="s">
        <v>4855</v>
      </c>
      <c r="D135" s="17" t="s">
        <v>2925</v>
      </c>
      <c r="E135" s="19">
        <v>6</v>
      </c>
      <c r="F135" s="978"/>
      <c r="G135" s="20">
        <f t="shared" si="5"/>
        <v>0</v>
      </c>
      <c r="H135" s="18"/>
      <c r="I135" s="225"/>
      <c r="J135" s="959" t="str">
        <f t="shared" si="6"/>
        <v>CHYBNÁ CENA</v>
      </c>
    </row>
    <row r="136" spans="1:10" ht="16.5">
      <c r="A136" s="1343"/>
      <c r="B136" s="17"/>
      <c r="C136" s="90" t="s">
        <v>4856</v>
      </c>
      <c r="D136" s="17" t="s">
        <v>2925</v>
      </c>
      <c r="E136" s="19">
        <v>2</v>
      </c>
      <c r="F136" s="978"/>
      <c r="G136" s="20">
        <f aca="true" t="shared" si="7" ref="G136:G146">E136*F136</f>
        <v>0</v>
      </c>
      <c r="H136" s="18"/>
      <c r="I136" s="225"/>
      <c r="J136" s="959" t="str">
        <f t="shared" si="6"/>
        <v>CHYBNÁ CENA</v>
      </c>
    </row>
    <row r="137" spans="1:10" ht="16.5">
      <c r="A137" s="1343"/>
      <c r="B137" s="17"/>
      <c r="C137" s="90" t="s">
        <v>4857</v>
      </c>
      <c r="D137" s="17" t="s">
        <v>2925</v>
      </c>
      <c r="E137" s="19">
        <v>3</v>
      </c>
      <c r="F137" s="978"/>
      <c r="G137" s="20">
        <f t="shared" si="7"/>
        <v>0</v>
      </c>
      <c r="H137" s="18"/>
      <c r="I137" s="225"/>
      <c r="J137" s="959" t="str">
        <f t="shared" si="6"/>
        <v>CHYBNÁ CENA</v>
      </c>
    </row>
    <row r="138" spans="1:10" ht="16.5">
      <c r="A138" s="1343"/>
      <c r="B138" s="17"/>
      <c r="C138" s="90" t="s">
        <v>3582</v>
      </c>
      <c r="D138" s="17" t="s">
        <v>2925</v>
      </c>
      <c r="E138" s="19">
        <v>101</v>
      </c>
      <c r="F138" s="978"/>
      <c r="G138" s="20">
        <f t="shared" si="7"/>
        <v>0</v>
      </c>
      <c r="H138" s="18"/>
      <c r="I138" s="225"/>
      <c r="J138" s="959" t="str">
        <f t="shared" si="6"/>
        <v>CHYBNÁ CENA</v>
      </c>
    </row>
    <row r="139" spans="1:10" ht="16.5">
      <c r="A139" s="1343"/>
      <c r="B139" s="17"/>
      <c r="C139" s="90" t="s">
        <v>3583</v>
      </c>
      <c r="D139" s="17" t="s">
        <v>2925</v>
      </c>
      <c r="E139" s="19">
        <v>17</v>
      </c>
      <c r="F139" s="978"/>
      <c r="G139" s="20">
        <f t="shared" si="7"/>
        <v>0</v>
      </c>
      <c r="H139" s="18"/>
      <c r="I139" s="225"/>
      <c r="J139" s="959" t="str">
        <f t="shared" si="6"/>
        <v>CHYBNÁ CENA</v>
      </c>
    </row>
    <row r="140" spans="1:10" ht="16.5">
      <c r="A140" s="1343"/>
      <c r="B140" s="17"/>
      <c r="C140" s="90" t="s">
        <v>3584</v>
      </c>
      <c r="D140" s="17" t="s">
        <v>2925</v>
      </c>
      <c r="E140" s="19">
        <v>132</v>
      </c>
      <c r="F140" s="978"/>
      <c r="G140" s="20">
        <f t="shared" si="7"/>
        <v>0</v>
      </c>
      <c r="H140" s="18"/>
      <c r="I140" s="225"/>
      <c r="J140" s="959" t="str">
        <f t="shared" si="6"/>
        <v>CHYBNÁ CENA</v>
      </c>
    </row>
    <row r="141" spans="1:10" ht="16.5">
      <c r="A141" s="1344"/>
      <c r="B141" s="60"/>
      <c r="C141" s="98" t="s">
        <v>4109</v>
      </c>
      <c r="D141" s="60" t="s">
        <v>2925</v>
      </c>
      <c r="E141" s="58">
        <v>44</v>
      </c>
      <c r="F141" s="1045"/>
      <c r="G141" s="20">
        <f t="shared" si="7"/>
        <v>0</v>
      </c>
      <c r="H141" s="61"/>
      <c r="I141" s="235"/>
      <c r="J141" s="959" t="str">
        <f t="shared" si="6"/>
        <v>CHYBNÁ CENA</v>
      </c>
    </row>
    <row r="142" spans="1:10" ht="16.5">
      <c r="A142" s="1344"/>
      <c r="B142" s="60"/>
      <c r="C142" s="90" t="s">
        <v>2155</v>
      </c>
      <c r="D142" s="84" t="s">
        <v>2925</v>
      </c>
      <c r="E142" s="19">
        <v>4</v>
      </c>
      <c r="F142" s="1045"/>
      <c r="G142" s="20">
        <f t="shared" si="7"/>
        <v>0</v>
      </c>
      <c r="H142" s="18"/>
      <c r="I142" s="225"/>
      <c r="J142" s="959" t="str">
        <f t="shared" si="6"/>
        <v>CHYBNÁ CENA</v>
      </c>
    </row>
    <row r="143" spans="1:10" ht="16.5">
      <c r="A143" s="1344"/>
      <c r="B143" s="60"/>
      <c r="C143" s="90" t="s">
        <v>2157</v>
      </c>
      <c r="D143" s="84" t="s">
        <v>2925</v>
      </c>
      <c r="E143" s="19">
        <v>40</v>
      </c>
      <c r="F143" s="1045"/>
      <c r="G143" s="20">
        <f t="shared" si="7"/>
        <v>0</v>
      </c>
      <c r="H143" s="18"/>
      <c r="I143" s="225"/>
      <c r="J143" s="959" t="str">
        <f t="shared" si="6"/>
        <v>CHYBNÁ CENA</v>
      </c>
    </row>
    <row r="144" spans="1:10" ht="16.5">
      <c r="A144" s="1344"/>
      <c r="B144" s="60"/>
      <c r="C144" s="90" t="s">
        <v>3814</v>
      </c>
      <c r="D144" s="84" t="s">
        <v>2925</v>
      </c>
      <c r="E144" s="19">
        <v>24</v>
      </c>
      <c r="F144" s="1045"/>
      <c r="G144" s="20">
        <f t="shared" si="7"/>
        <v>0</v>
      </c>
      <c r="H144" s="18"/>
      <c r="I144" s="225"/>
      <c r="J144" s="959" t="str">
        <f t="shared" si="6"/>
        <v>CHYBNÁ CENA</v>
      </c>
    </row>
    <row r="145" spans="1:10" ht="16.5">
      <c r="A145" s="1344"/>
      <c r="B145" s="60"/>
      <c r="C145" s="90" t="s">
        <v>3815</v>
      </c>
      <c r="D145" s="84" t="s">
        <v>2925</v>
      </c>
      <c r="E145" s="19">
        <v>5</v>
      </c>
      <c r="F145" s="1045"/>
      <c r="G145" s="20">
        <f t="shared" si="7"/>
        <v>0</v>
      </c>
      <c r="H145" s="18"/>
      <c r="I145" s="225"/>
      <c r="J145" s="959" t="str">
        <f t="shared" si="6"/>
        <v>CHYBNÁ CENA</v>
      </c>
    </row>
    <row r="146" spans="1:10" ht="16.5">
      <c r="A146" s="1344"/>
      <c r="B146" s="60"/>
      <c r="C146" s="90" t="s">
        <v>3816</v>
      </c>
      <c r="D146" s="84" t="s">
        <v>2925</v>
      </c>
      <c r="E146" s="19">
        <v>17</v>
      </c>
      <c r="F146" s="1045"/>
      <c r="G146" s="20">
        <f t="shared" si="7"/>
        <v>0</v>
      </c>
      <c r="H146" s="18"/>
      <c r="I146" s="225"/>
      <c r="J146" s="959" t="str">
        <f t="shared" si="6"/>
        <v>CHYBNÁ CENA</v>
      </c>
    </row>
    <row r="147" spans="1:10" ht="12.75">
      <c r="A147" s="1343"/>
      <c r="B147" s="17"/>
      <c r="C147" s="18"/>
      <c r="D147" s="60"/>
      <c r="E147" s="58"/>
      <c r="F147" s="978"/>
      <c r="G147" s="20"/>
      <c r="H147" s="61"/>
      <c r="I147" s="225"/>
      <c r="J147" s="959" t="str">
        <f t="shared" si="6"/>
        <v/>
      </c>
    </row>
    <row r="148" spans="1:10" ht="57">
      <c r="A148" s="1344"/>
      <c r="B148" s="60"/>
      <c r="C148" s="101" t="s">
        <v>2068</v>
      </c>
      <c r="D148" s="110" t="s">
        <v>2925</v>
      </c>
      <c r="E148" s="112">
        <v>400</v>
      </c>
      <c r="F148" s="978"/>
      <c r="G148" s="20">
        <f>E148*F148</f>
        <v>0</v>
      </c>
      <c r="H148" s="113"/>
      <c r="I148" s="225"/>
      <c r="J148" s="959" t="str">
        <f t="shared" si="6"/>
        <v>CHYBNÁ CENA</v>
      </c>
    </row>
    <row r="149" spans="1:10" ht="14.25">
      <c r="A149" s="1359"/>
      <c r="B149" s="69"/>
      <c r="C149" s="101"/>
      <c r="D149" s="69"/>
      <c r="E149" s="72"/>
      <c r="F149" s="1023"/>
      <c r="G149" s="57"/>
      <c r="H149" s="71"/>
      <c r="I149" s="245"/>
      <c r="J149" s="959" t="str">
        <f t="shared" si="6"/>
        <v/>
      </c>
    </row>
    <row r="150" spans="1:10" ht="38.25">
      <c r="A150" s="1345"/>
      <c r="B150" s="84"/>
      <c r="C150" s="824" t="s">
        <v>3585</v>
      </c>
      <c r="D150" s="84"/>
      <c r="E150" s="105"/>
      <c r="F150" s="1023"/>
      <c r="G150" s="57"/>
      <c r="H150" s="107"/>
      <c r="I150" s="245"/>
      <c r="J150" s="959" t="str">
        <f t="shared" si="6"/>
        <v/>
      </c>
    </row>
    <row r="151" spans="1:10" ht="12.75">
      <c r="A151" s="1345"/>
      <c r="B151" s="84"/>
      <c r="C151" s="841" t="s">
        <v>3586</v>
      </c>
      <c r="D151" s="103" t="s">
        <v>2637</v>
      </c>
      <c r="E151" s="105">
        <v>1</v>
      </c>
      <c r="F151" s="978"/>
      <c r="G151" s="20">
        <f>E151*F151</f>
        <v>0</v>
      </c>
      <c r="H151" s="107"/>
      <c r="I151" s="245"/>
      <c r="J151" s="959" t="str">
        <f t="shared" si="6"/>
        <v>CHYBNÁ CENA</v>
      </c>
    </row>
    <row r="152" spans="1:10" ht="12.75">
      <c r="A152" s="1345"/>
      <c r="B152" s="84"/>
      <c r="C152" s="841" t="s">
        <v>3587</v>
      </c>
      <c r="D152" s="103" t="s">
        <v>2637</v>
      </c>
      <c r="E152" s="105">
        <v>2</v>
      </c>
      <c r="F152" s="978"/>
      <c r="G152" s="20">
        <f>E152*F152</f>
        <v>0</v>
      </c>
      <c r="H152" s="107"/>
      <c r="I152" s="245"/>
      <c r="J152" s="959" t="str">
        <f t="shared" si="6"/>
        <v>CHYBNÁ CENA</v>
      </c>
    </row>
    <row r="153" spans="1:10" ht="12.75">
      <c r="A153" s="1345"/>
      <c r="B153" s="84"/>
      <c r="C153" s="841" t="s">
        <v>3588</v>
      </c>
      <c r="D153" s="103" t="s">
        <v>2637</v>
      </c>
      <c r="E153" s="105">
        <v>10</v>
      </c>
      <c r="F153" s="978"/>
      <c r="G153" s="20">
        <f>E153*F153</f>
        <v>0</v>
      </c>
      <c r="H153" s="107"/>
      <c r="I153" s="245"/>
      <c r="J153" s="959" t="str">
        <f t="shared" si="6"/>
        <v>CHYBNÁ CENA</v>
      </c>
    </row>
    <row r="154" spans="1:10" ht="12.75">
      <c r="A154" s="1345"/>
      <c r="B154" s="84"/>
      <c r="C154" s="841" t="s">
        <v>3589</v>
      </c>
      <c r="D154" s="103" t="s">
        <v>2637</v>
      </c>
      <c r="E154" s="105">
        <v>1</v>
      </c>
      <c r="F154" s="978"/>
      <c r="G154" s="20">
        <f>E154*F154</f>
        <v>0</v>
      </c>
      <c r="H154" s="107"/>
      <c r="I154" s="245"/>
      <c r="J154" s="959" t="str">
        <f t="shared" si="6"/>
        <v>CHYBNÁ CENA</v>
      </c>
    </row>
    <row r="155" spans="1:10" ht="12.75">
      <c r="A155" s="1345"/>
      <c r="B155" s="84"/>
      <c r="C155" s="824"/>
      <c r="D155" s="84"/>
      <c r="E155" s="105"/>
      <c r="F155" s="1023"/>
      <c r="G155" s="57"/>
      <c r="H155" s="107"/>
      <c r="I155" s="245"/>
      <c r="J155" s="959" t="str">
        <f t="shared" si="6"/>
        <v/>
      </c>
    </row>
    <row r="156" spans="1:10" ht="16.5">
      <c r="A156" s="1360"/>
      <c r="B156" s="110"/>
      <c r="C156" s="113" t="s">
        <v>2046</v>
      </c>
      <c r="D156" s="84" t="s">
        <v>2925</v>
      </c>
      <c r="E156" s="105">
        <v>100</v>
      </c>
      <c r="F156" s="978"/>
      <c r="G156" s="20">
        <f>E156*F156</f>
        <v>0</v>
      </c>
      <c r="H156" s="107"/>
      <c r="I156" s="245"/>
      <c r="J156" s="959" t="str">
        <f t="shared" si="6"/>
        <v>CHYBNÁ CENA</v>
      </c>
    </row>
    <row r="157" spans="1:10" ht="13.5" thickBot="1">
      <c r="A157" s="1361"/>
      <c r="B157" s="852"/>
      <c r="C157" s="853"/>
      <c r="D157" s="852"/>
      <c r="E157" s="854"/>
      <c r="F157" s="980"/>
      <c r="G157" s="836"/>
      <c r="H157" s="853"/>
      <c r="I157" s="850"/>
      <c r="J157" s="959" t="str">
        <f t="shared" si="6"/>
        <v/>
      </c>
    </row>
    <row r="158" spans="1:10" ht="12.75">
      <c r="A158" s="1354"/>
      <c r="B158" s="69"/>
      <c r="C158" s="837" t="s">
        <v>4157</v>
      </c>
      <c r="D158" s="69"/>
      <c r="E158" s="72"/>
      <c r="F158" s="1046"/>
      <c r="G158" s="73">
        <f>SUBTOTAL(9,G94:G157)</f>
        <v>0</v>
      </c>
      <c r="H158" s="71"/>
      <c r="I158" s="75"/>
      <c r="J158" s="959" t="str">
        <f t="shared" si="6"/>
        <v/>
      </c>
    </row>
    <row r="159" spans="1:10" ht="12.75">
      <c r="A159" s="1355"/>
      <c r="B159" s="838"/>
      <c r="C159" s="839" t="s">
        <v>2047</v>
      </c>
      <c r="D159" s="103" t="s">
        <v>1627</v>
      </c>
      <c r="E159" s="105">
        <v>1</v>
      </c>
      <c r="F159" s="978"/>
      <c r="G159" s="20">
        <f>E159*F159</f>
        <v>0</v>
      </c>
      <c r="H159" s="840"/>
      <c r="I159" s="80"/>
      <c r="J159" s="959" t="str">
        <f t="shared" si="6"/>
        <v>CHYBNÁ CENA</v>
      </c>
    </row>
    <row r="160" spans="1:10" ht="12.75">
      <c r="A160" s="1350"/>
      <c r="B160" s="69"/>
      <c r="C160" s="70"/>
      <c r="D160" s="69"/>
      <c r="E160" s="72"/>
      <c r="F160" s="1046"/>
      <c r="G160" s="73"/>
      <c r="H160" s="71"/>
      <c r="I160" s="74"/>
      <c r="J160" s="959" t="str">
        <f t="shared" si="6"/>
        <v/>
      </c>
    </row>
    <row r="161" spans="1:10" ht="29.65" customHeight="1">
      <c r="A161" s="1362"/>
      <c r="B161" s="69"/>
      <c r="C161" s="81" t="s">
        <v>3590</v>
      </c>
      <c r="D161" s="69"/>
      <c r="E161" s="72"/>
      <c r="F161" s="1046"/>
      <c r="G161" s="73"/>
      <c r="H161" s="71"/>
      <c r="I161" s="73"/>
      <c r="J161" s="959" t="str">
        <f t="shared" si="6"/>
        <v/>
      </c>
    </row>
    <row r="162" spans="1:10" ht="12.75">
      <c r="A162" s="1362"/>
      <c r="B162" s="69"/>
      <c r="C162" s="70"/>
      <c r="D162" s="69"/>
      <c r="E162" s="72"/>
      <c r="F162" s="1046"/>
      <c r="G162" s="73"/>
      <c r="H162" s="71"/>
      <c r="I162" s="74"/>
      <c r="J162" s="959" t="str">
        <f t="shared" si="6"/>
        <v/>
      </c>
    </row>
    <row r="163" spans="1:10" ht="13.5" thickBot="1">
      <c r="A163" s="1362"/>
      <c r="B163" s="69"/>
      <c r="C163" s="81" t="s">
        <v>2048</v>
      </c>
      <c r="D163" s="69"/>
      <c r="E163" s="72"/>
      <c r="F163" s="1046"/>
      <c r="G163" s="73"/>
      <c r="H163" s="71"/>
      <c r="I163" s="74"/>
      <c r="J163" s="959" t="str">
        <f t="shared" si="6"/>
        <v/>
      </c>
    </row>
    <row r="164" spans="1:10" ht="25.5">
      <c r="A164" s="1363" t="s">
        <v>2049</v>
      </c>
      <c r="B164" s="843"/>
      <c r="C164" s="844" t="s">
        <v>3593</v>
      </c>
      <c r="D164" s="846" t="s">
        <v>2637</v>
      </c>
      <c r="E164" s="847">
        <v>1</v>
      </c>
      <c r="F164" s="1044"/>
      <c r="G164" s="848">
        <f>E164*F164</f>
        <v>0</v>
      </c>
      <c r="H164" s="855" t="s">
        <v>2019</v>
      </c>
      <c r="I164" s="849"/>
      <c r="J164" s="959" t="str">
        <f t="shared" si="6"/>
        <v>CHYBNÁ CENA</v>
      </c>
    </row>
    <row r="165" spans="1:10" ht="12.75">
      <c r="A165" s="1343"/>
      <c r="B165" s="17"/>
      <c r="C165" s="90" t="s">
        <v>2050</v>
      </c>
      <c r="D165" s="17"/>
      <c r="E165" s="19"/>
      <c r="F165" s="978"/>
      <c r="G165" s="20"/>
      <c r="H165" s="18"/>
      <c r="I165" s="225"/>
      <c r="J165" s="959" t="str">
        <f t="shared" si="6"/>
        <v/>
      </c>
    </row>
    <row r="166" spans="1:10" ht="25.5">
      <c r="A166" s="1343"/>
      <c r="B166" s="17"/>
      <c r="C166" s="90" t="s">
        <v>3594</v>
      </c>
      <c r="D166" s="91" t="s">
        <v>2637</v>
      </c>
      <c r="E166" s="19">
        <v>2</v>
      </c>
      <c r="F166" s="978"/>
      <c r="G166" s="20">
        <f>E166*F166</f>
        <v>0</v>
      </c>
      <c r="H166" s="90" t="s">
        <v>2019</v>
      </c>
      <c r="I166" s="225"/>
      <c r="J166" s="959" t="str">
        <f t="shared" si="6"/>
        <v>CHYBNÁ CENA</v>
      </c>
    </row>
    <row r="167" spans="1:10" ht="25.5">
      <c r="A167" s="1364" t="s">
        <v>2051</v>
      </c>
      <c r="B167" s="17"/>
      <c r="C167" s="90" t="s">
        <v>3595</v>
      </c>
      <c r="D167" s="91" t="s">
        <v>2637</v>
      </c>
      <c r="E167" s="19">
        <v>1</v>
      </c>
      <c r="F167" s="978"/>
      <c r="G167" s="20">
        <f>E167*F167</f>
        <v>0</v>
      </c>
      <c r="H167" s="90" t="s">
        <v>2019</v>
      </c>
      <c r="I167" s="225"/>
      <c r="J167" s="959" t="str">
        <f t="shared" si="6"/>
        <v>CHYBNÁ CENA</v>
      </c>
    </row>
    <row r="168" spans="1:10" ht="12.75">
      <c r="A168" s="1364"/>
      <c r="B168" s="17"/>
      <c r="C168" s="90"/>
      <c r="D168" s="91"/>
      <c r="E168" s="19"/>
      <c r="F168" s="978"/>
      <c r="G168" s="20"/>
      <c r="H168" s="90"/>
      <c r="I168" s="235"/>
      <c r="J168" s="959" t="str">
        <f t="shared" si="6"/>
        <v/>
      </c>
    </row>
    <row r="169" spans="1:10" ht="38.25">
      <c r="A169" s="1365" t="s">
        <v>2052</v>
      </c>
      <c r="B169" s="1265"/>
      <c r="C169" s="1330" t="s">
        <v>4877</v>
      </c>
      <c r="D169" s="1317" t="s">
        <v>2637</v>
      </c>
      <c r="E169" s="1267">
        <v>1</v>
      </c>
      <c r="F169" s="1268"/>
      <c r="G169" s="1269">
        <f>E169*F169</f>
        <v>0</v>
      </c>
      <c r="H169" s="1330" t="s">
        <v>2019</v>
      </c>
      <c r="I169" s="1329"/>
      <c r="J169" s="959" t="str">
        <f t="shared" si="6"/>
        <v>CHYBNÁ CENA</v>
      </c>
    </row>
    <row r="170" spans="1:10" ht="12.75">
      <c r="A170" s="1364"/>
      <c r="B170" s="17"/>
      <c r="C170" s="90"/>
      <c r="D170" s="91"/>
      <c r="E170" s="19"/>
      <c r="F170" s="978"/>
      <c r="G170" s="20"/>
      <c r="H170" s="90"/>
      <c r="I170" s="225"/>
      <c r="J170" s="959" t="str">
        <f t="shared" si="6"/>
        <v/>
      </c>
    </row>
    <row r="171" spans="1:10" ht="12.75">
      <c r="A171" s="1364"/>
      <c r="B171" s="17"/>
      <c r="C171" s="90"/>
      <c r="D171" s="91"/>
      <c r="E171" s="19"/>
      <c r="F171" s="978"/>
      <c r="G171" s="20"/>
      <c r="H171" s="90"/>
      <c r="I171" s="225"/>
      <c r="J171" s="959" t="str">
        <f t="shared" si="6"/>
        <v/>
      </c>
    </row>
    <row r="172" spans="1:10" ht="25.5">
      <c r="A172" s="1364" t="s">
        <v>2053</v>
      </c>
      <c r="B172" s="17"/>
      <c r="C172" s="1214" t="s">
        <v>2731</v>
      </c>
      <c r="D172" s="91" t="s">
        <v>2637</v>
      </c>
      <c r="E172" s="19">
        <v>1</v>
      </c>
      <c r="F172" s="978"/>
      <c r="G172" s="20">
        <f>E172*F172</f>
        <v>0</v>
      </c>
      <c r="H172" s="90" t="s">
        <v>2019</v>
      </c>
      <c r="I172" s="225"/>
      <c r="J172" s="959" t="str">
        <f t="shared" si="6"/>
        <v>CHYBNÁ CENA</v>
      </c>
    </row>
    <row r="173" spans="1:10" ht="25.5">
      <c r="A173" s="1364" t="s">
        <v>2054</v>
      </c>
      <c r="B173" s="17"/>
      <c r="C173" s="1214" t="s">
        <v>2731</v>
      </c>
      <c r="D173" s="91" t="s">
        <v>2637</v>
      </c>
      <c r="E173" s="19">
        <v>1</v>
      </c>
      <c r="F173" s="978"/>
      <c r="G173" s="20">
        <f>E173*F173</f>
        <v>0</v>
      </c>
      <c r="H173" s="90" t="s">
        <v>2055</v>
      </c>
      <c r="I173" s="225"/>
      <c r="J173" s="959" t="str">
        <f t="shared" si="6"/>
        <v>CHYBNÁ CENA</v>
      </c>
    </row>
    <row r="174" spans="1:10" ht="25.5">
      <c r="A174" s="1364" t="s">
        <v>2056</v>
      </c>
      <c r="B174" s="17"/>
      <c r="C174" s="1214" t="s">
        <v>2732</v>
      </c>
      <c r="D174" s="91" t="s">
        <v>2637</v>
      </c>
      <c r="E174" s="19">
        <v>1</v>
      </c>
      <c r="F174" s="978"/>
      <c r="G174" s="20">
        <f>E174*F174</f>
        <v>0</v>
      </c>
      <c r="H174" s="90" t="s">
        <v>2055</v>
      </c>
      <c r="I174" s="225"/>
      <c r="J174" s="959" t="str">
        <f t="shared" si="6"/>
        <v>CHYBNÁ CENA</v>
      </c>
    </row>
    <row r="175" spans="1:10" ht="25.5">
      <c r="A175" s="1364" t="s">
        <v>2057</v>
      </c>
      <c r="B175" s="17"/>
      <c r="C175" s="1214" t="s">
        <v>2732</v>
      </c>
      <c r="D175" s="91" t="s">
        <v>2637</v>
      </c>
      <c r="E175" s="19">
        <v>1</v>
      </c>
      <c r="F175" s="978"/>
      <c r="G175" s="20">
        <f>E175*F175</f>
        <v>0</v>
      </c>
      <c r="H175" s="90" t="s">
        <v>2058</v>
      </c>
      <c r="I175" s="225"/>
      <c r="J175" s="959" t="str">
        <f t="shared" si="6"/>
        <v>CHYBNÁ CENA</v>
      </c>
    </row>
    <row r="176" spans="1:10" ht="12.75">
      <c r="A176" s="1364"/>
      <c r="B176" s="17"/>
      <c r="C176" s="18"/>
      <c r="D176" s="17"/>
      <c r="E176" s="19"/>
      <c r="F176" s="978"/>
      <c r="G176" s="20"/>
      <c r="H176" s="19"/>
      <c r="I176" s="225"/>
      <c r="J176" s="959" t="str">
        <f t="shared" si="6"/>
        <v/>
      </c>
    </row>
    <row r="177" spans="1:10" ht="63.75">
      <c r="A177" s="1334" t="s">
        <v>4878</v>
      </c>
      <c r="B177" s="1265"/>
      <c r="C177" s="1330" t="s">
        <v>4879</v>
      </c>
      <c r="D177" s="1317" t="s">
        <v>2637</v>
      </c>
      <c r="E177" s="1267">
        <v>6</v>
      </c>
      <c r="F177" s="1339"/>
      <c r="G177" s="1269">
        <f>E177*F177</f>
        <v>0</v>
      </c>
      <c r="H177" s="1267" t="s">
        <v>2059</v>
      </c>
      <c r="I177" s="1329"/>
      <c r="J177" s="959" t="str">
        <f t="shared" si="6"/>
        <v>CHYBNÁ CENA</v>
      </c>
    </row>
    <row r="178" spans="1:10" ht="12.75">
      <c r="A178" s="1364"/>
      <c r="B178" s="17"/>
      <c r="C178" s="18"/>
      <c r="D178" s="17"/>
      <c r="E178" s="19"/>
      <c r="F178" s="1045"/>
      <c r="G178" s="20"/>
      <c r="H178" s="19"/>
      <c r="I178" s="225"/>
      <c r="J178" s="959" t="str">
        <f t="shared" si="6"/>
        <v/>
      </c>
    </row>
    <row r="179" spans="1:10" ht="12.75">
      <c r="A179" s="1364" t="s">
        <v>1842</v>
      </c>
      <c r="B179" s="17"/>
      <c r="C179" s="90" t="s">
        <v>3520</v>
      </c>
      <c r="D179" s="91" t="s">
        <v>2637</v>
      </c>
      <c r="E179" s="19">
        <v>2</v>
      </c>
      <c r="F179" s="1045"/>
      <c r="G179" s="20">
        <f>E179*F179</f>
        <v>0</v>
      </c>
      <c r="H179" s="90" t="s">
        <v>2019</v>
      </c>
      <c r="I179" s="225"/>
      <c r="J179" s="959" t="str">
        <f t="shared" si="6"/>
        <v>CHYBNÁ CENA</v>
      </c>
    </row>
    <row r="180" spans="1:10" ht="12.75">
      <c r="A180" s="1343"/>
      <c r="B180" s="17"/>
      <c r="C180" s="18"/>
      <c r="D180" s="17"/>
      <c r="E180" s="19"/>
      <c r="F180" s="1045"/>
      <c r="G180" s="20"/>
      <c r="H180" s="19"/>
      <c r="I180" s="225"/>
      <c r="J180" s="959" t="str">
        <f t="shared" si="6"/>
        <v/>
      </c>
    </row>
    <row r="181" spans="1:10" ht="25.5">
      <c r="A181" s="1364" t="s">
        <v>4631</v>
      </c>
      <c r="B181" s="17"/>
      <c r="C181" s="90" t="s">
        <v>2733</v>
      </c>
      <c r="D181" s="91" t="s">
        <v>2637</v>
      </c>
      <c r="E181" s="19">
        <v>1</v>
      </c>
      <c r="F181" s="1048"/>
      <c r="G181" s="20">
        <f>E181*F181</f>
        <v>0</v>
      </c>
      <c r="H181" s="90" t="s">
        <v>2019</v>
      </c>
      <c r="I181" s="225"/>
      <c r="J181" s="959" t="str">
        <f t="shared" si="6"/>
        <v>CHYBNÁ CENA</v>
      </c>
    </row>
    <row r="182" spans="1:10" ht="12.75">
      <c r="A182" s="1364"/>
      <c r="B182" s="17"/>
      <c r="C182" s="18"/>
      <c r="D182" s="91"/>
      <c r="E182" s="19"/>
      <c r="F182" s="978"/>
      <c r="G182" s="20"/>
      <c r="H182" s="90"/>
      <c r="I182" s="225"/>
      <c r="J182" s="959" t="str">
        <f t="shared" si="6"/>
        <v/>
      </c>
    </row>
    <row r="183" spans="1:10" ht="12.75">
      <c r="A183" s="1364" t="s">
        <v>1838</v>
      </c>
      <c r="B183" s="17"/>
      <c r="C183" s="90" t="s">
        <v>2734</v>
      </c>
      <c r="D183" s="91" t="s">
        <v>2637</v>
      </c>
      <c r="E183" s="19">
        <v>9</v>
      </c>
      <c r="F183" s="978"/>
      <c r="G183" s="20">
        <f>E183*F183</f>
        <v>0</v>
      </c>
      <c r="H183" s="90" t="s">
        <v>2059</v>
      </c>
      <c r="I183" s="225"/>
      <c r="J183" s="959" t="str">
        <f t="shared" si="6"/>
        <v>CHYBNÁ CENA</v>
      </c>
    </row>
    <row r="184" spans="1:10" ht="12.75">
      <c r="A184" s="1364" t="s">
        <v>1838</v>
      </c>
      <c r="B184" s="17"/>
      <c r="C184" s="90" t="s">
        <v>2735</v>
      </c>
      <c r="D184" s="91" t="s">
        <v>2637</v>
      </c>
      <c r="E184" s="19">
        <v>2</v>
      </c>
      <c r="F184" s="978"/>
      <c r="G184" s="20">
        <f>E184*F184</f>
        <v>0</v>
      </c>
      <c r="H184" s="90" t="s">
        <v>2059</v>
      </c>
      <c r="I184" s="225"/>
      <c r="J184" s="959" t="str">
        <f t="shared" si="6"/>
        <v>CHYBNÁ CENA</v>
      </c>
    </row>
    <row r="185" spans="1:10" ht="12.75">
      <c r="A185" s="1364"/>
      <c r="B185" s="17"/>
      <c r="C185" s="90"/>
      <c r="D185" s="91"/>
      <c r="E185" s="19"/>
      <c r="F185" s="978"/>
      <c r="G185" s="20"/>
      <c r="H185" s="90"/>
      <c r="I185" s="225"/>
      <c r="J185" s="959" t="str">
        <f t="shared" si="6"/>
        <v/>
      </c>
    </row>
    <row r="186" spans="1:10" ht="12.75">
      <c r="A186" s="1364" t="s">
        <v>2153</v>
      </c>
      <c r="B186" s="17"/>
      <c r="C186" s="90" t="s">
        <v>3591</v>
      </c>
      <c r="D186" s="91"/>
      <c r="E186" s="19"/>
      <c r="F186" s="978"/>
      <c r="G186" s="20"/>
      <c r="H186" s="90"/>
      <c r="I186" s="225"/>
      <c r="J186" s="959" t="str">
        <f t="shared" si="6"/>
        <v/>
      </c>
    </row>
    <row r="187" spans="1:10" ht="12.75">
      <c r="A187" s="1365"/>
      <c r="B187" s="1265"/>
      <c r="C187" s="1330" t="s">
        <v>970</v>
      </c>
      <c r="D187" s="1317"/>
      <c r="E187" s="1267"/>
      <c r="F187" s="1268"/>
      <c r="G187" s="1269"/>
      <c r="H187" s="1330"/>
      <c r="I187" s="1329"/>
      <c r="J187" s="959" t="str">
        <f t="shared" si="6"/>
        <v/>
      </c>
    </row>
    <row r="188" spans="1:10" ht="12.75">
      <c r="A188" s="1365"/>
      <c r="B188" s="1265"/>
      <c r="C188" s="1330" t="s">
        <v>970</v>
      </c>
      <c r="D188" s="1317"/>
      <c r="E188" s="1267"/>
      <c r="F188" s="1268"/>
      <c r="G188" s="1269"/>
      <c r="H188" s="1330"/>
      <c r="I188" s="1329"/>
      <c r="J188" s="959" t="str">
        <f t="shared" si="6"/>
        <v/>
      </c>
    </row>
    <row r="189" spans="1:10" ht="12.75">
      <c r="A189" s="1364"/>
      <c r="B189" s="17"/>
      <c r="C189" s="90"/>
      <c r="D189" s="91"/>
      <c r="E189" s="19"/>
      <c r="F189" s="978"/>
      <c r="G189" s="20"/>
      <c r="H189" s="90"/>
      <c r="I189" s="225"/>
      <c r="J189" s="959" t="str">
        <f t="shared" si="6"/>
        <v/>
      </c>
    </row>
    <row r="190" spans="1:10" ht="25.5">
      <c r="A190" s="1343"/>
      <c r="B190" s="17"/>
      <c r="C190" s="90" t="s">
        <v>2073</v>
      </c>
      <c r="D190" s="84"/>
      <c r="E190" s="97"/>
      <c r="F190" s="978"/>
      <c r="G190" s="737"/>
      <c r="H190" s="96" t="s">
        <v>2059</v>
      </c>
      <c r="I190" s="225"/>
      <c r="J190" s="959" t="str">
        <f t="shared" si="6"/>
        <v/>
      </c>
    </row>
    <row r="191" spans="1:10" ht="16.5">
      <c r="A191" s="1343"/>
      <c r="B191" s="17"/>
      <c r="C191" s="98" t="s">
        <v>2060</v>
      </c>
      <c r="D191" s="84" t="s">
        <v>2925</v>
      </c>
      <c r="E191" s="97">
        <v>1.5</v>
      </c>
      <c r="F191" s="978"/>
      <c r="G191" s="20">
        <f aca="true" t="shared" si="8" ref="G191:G198">E191*F191</f>
        <v>0</v>
      </c>
      <c r="H191" s="96"/>
      <c r="I191" s="225"/>
      <c r="J191" s="959" t="str">
        <f t="shared" si="6"/>
        <v>CHYBNÁ CENA</v>
      </c>
    </row>
    <row r="192" spans="1:10" ht="16.5">
      <c r="A192" s="1343"/>
      <c r="B192" s="17"/>
      <c r="C192" s="98" t="s">
        <v>2061</v>
      </c>
      <c r="D192" s="84" t="s">
        <v>2925</v>
      </c>
      <c r="E192" s="97">
        <v>2</v>
      </c>
      <c r="F192" s="978"/>
      <c r="G192" s="20">
        <f t="shared" si="8"/>
        <v>0</v>
      </c>
      <c r="H192" s="96"/>
      <c r="I192" s="225"/>
      <c r="J192" s="959" t="str">
        <f t="shared" si="6"/>
        <v>CHYBNÁ CENA</v>
      </c>
    </row>
    <row r="193" spans="1:10" ht="16.5">
      <c r="A193" s="1343"/>
      <c r="B193" s="17"/>
      <c r="C193" s="98" t="s">
        <v>2062</v>
      </c>
      <c r="D193" s="84" t="s">
        <v>2925</v>
      </c>
      <c r="E193" s="97">
        <v>11</v>
      </c>
      <c r="F193" s="978"/>
      <c r="G193" s="20">
        <f t="shared" si="8"/>
        <v>0</v>
      </c>
      <c r="H193" s="96"/>
      <c r="I193" s="225"/>
      <c r="J193" s="959" t="str">
        <f t="shared" si="6"/>
        <v>CHYBNÁ CENA</v>
      </c>
    </row>
    <row r="194" spans="1:10" ht="16.5">
      <c r="A194" s="1343"/>
      <c r="B194" s="17"/>
      <c r="C194" s="98" t="s">
        <v>2063</v>
      </c>
      <c r="D194" s="84" t="s">
        <v>2925</v>
      </c>
      <c r="E194" s="97">
        <v>7</v>
      </c>
      <c r="F194" s="978"/>
      <c r="G194" s="20">
        <f t="shared" si="8"/>
        <v>0</v>
      </c>
      <c r="H194" s="96"/>
      <c r="I194" s="225"/>
      <c r="J194" s="959" t="str">
        <f t="shared" si="6"/>
        <v>CHYBNÁ CENA</v>
      </c>
    </row>
    <row r="195" spans="1:10" ht="16.5">
      <c r="A195" s="1343"/>
      <c r="B195" s="17"/>
      <c r="C195" s="98" t="s">
        <v>2064</v>
      </c>
      <c r="D195" s="84" t="s">
        <v>2925</v>
      </c>
      <c r="E195" s="97">
        <v>19</v>
      </c>
      <c r="F195" s="978"/>
      <c r="G195" s="20">
        <f t="shared" si="8"/>
        <v>0</v>
      </c>
      <c r="H195" s="96"/>
      <c r="I195" s="225"/>
      <c r="J195" s="959" t="str">
        <f t="shared" si="6"/>
        <v>CHYBNÁ CENA</v>
      </c>
    </row>
    <row r="196" spans="1:10" ht="16.5">
      <c r="A196" s="1343"/>
      <c r="B196" s="17"/>
      <c r="C196" s="98" t="s">
        <v>2065</v>
      </c>
      <c r="D196" s="84" t="s">
        <v>2925</v>
      </c>
      <c r="E196" s="97">
        <v>15</v>
      </c>
      <c r="F196" s="978"/>
      <c r="G196" s="20">
        <f t="shared" si="8"/>
        <v>0</v>
      </c>
      <c r="H196" s="96"/>
      <c r="I196" s="225"/>
      <c r="J196" s="959" t="str">
        <f t="shared" si="6"/>
        <v>CHYBNÁ CENA</v>
      </c>
    </row>
    <row r="197" spans="1:10" ht="16.5">
      <c r="A197" s="1343"/>
      <c r="B197" s="17"/>
      <c r="C197" s="98" t="s">
        <v>2066</v>
      </c>
      <c r="D197" s="84" t="s">
        <v>2925</v>
      </c>
      <c r="E197" s="97">
        <v>6</v>
      </c>
      <c r="F197" s="978"/>
      <c r="G197" s="20">
        <f t="shared" si="8"/>
        <v>0</v>
      </c>
      <c r="H197" s="96"/>
      <c r="I197" s="225"/>
      <c r="J197" s="959" t="str">
        <f t="shared" si="6"/>
        <v>CHYBNÁ CENA</v>
      </c>
    </row>
    <row r="198" spans="1:10" ht="16.5">
      <c r="A198" s="1343"/>
      <c r="B198" s="17"/>
      <c r="C198" s="98" t="s">
        <v>2067</v>
      </c>
      <c r="D198" s="84" t="s">
        <v>2925</v>
      </c>
      <c r="E198" s="97">
        <v>5</v>
      </c>
      <c r="F198" s="978"/>
      <c r="G198" s="20">
        <f t="shared" si="8"/>
        <v>0</v>
      </c>
      <c r="H198" s="96"/>
      <c r="I198" s="225"/>
      <c r="J198" s="959" t="str">
        <f t="shared" si="6"/>
        <v>CHYBNÁ CENA</v>
      </c>
    </row>
    <row r="199" spans="1:10" ht="12.75">
      <c r="A199" s="1343"/>
      <c r="B199" s="17"/>
      <c r="C199" s="61"/>
      <c r="D199" s="84"/>
      <c r="E199" s="97"/>
      <c r="F199" s="978"/>
      <c r="G199" s="737"/>
      <c r="H199" s="99"/>
      <c r="I199" s="225"/>
      <c r="J199" s="959" t="str">
        <f t="shared" si="6"/>
        <v/>
      </c>
    </row>
    <row r="200" spans="1:10" ht="57">
      <c r="A200" s="1343"/>
      <c r="B200" s="100"/>
      <c r="C200" s="101" t="s">
        <v>2068</v>
      </c>
      <c r="D200" s="84" t="s">
        <v>2925</v>
      </c>
      <c r="E200" s="97">
        <v>70</v>
      </c>
      <c r="F200" s="978"/>
      <c r="G200" s="20">
        <f>E200*F200</f>
        <v>0</v>
      </c>
      <c r="H200" s="102" t="s">
        <v>2059</v>
      </c>
      <c r="I200" s="225"/>
      <c r="J200" s="959" t="str">
        <f aca="true" t="shared" si="9" ref="J200:J263">IF((ISBLANK(D200)),"",IF(G200&lt;=0,"CHYBNÁ CENA",""))</f>
        <v>CHYBNÁ CENA</v>
      </c>
    </row>
    <row r="201" spans="1:10" ht="12.75">
      <c r="A201" s="1343"/>
      <c r="B201" s="17"/>
      <c r="C201" s="65"/>
      <c r="D201" s="84"/>
      <c r="E201" s="97"/>
      <c r="F201" s="978"/>
      <c r="G201" s="20"/>
      <c r="H201" s="99"/>
      <c r="I201" s="225"/>
      <c r="J201" s="959" t="str">
        <f t="shared" si="9"/>
        <v/>
      </c>
    </row>
    <row r="202" spans="1:10" ht="25.5">
      <c r="A202" s="1364" t="s">
        <v>2069</v>
      </c>
      <c r="B202" s="17"/>
      <c r="C202" s="56" t="s">
        <v>2736</v>
      </c>
      <c r="D202" s="103" t="s">
        <v>1627</v>
      </c>
      <c r="E202" s="97">
        <v>1</v>
      </c>
      <c r="F202" s="978"/>
      <c r="G202" s="20">
        <f>E202*F202</f>
        <v>0</v>
      </c>
      <c r="H202" s="96" t="s">
        <v>2019</v>
      </c>
      <c r="I202" s="225"/>
      <c r="J202" s="959" t="str">
        <f t="shared" si="9"/>
        <v>CHYBNÁ CENA</v>
      </c>
    </row>
    <row r="203" spans="1:10" ht="12.75">
      <c r="A203" s="1343"/>
      <c r="B203" s="17"/>
      <c r="C203" s="90" t="s">
        <v>2050</v>
      </c>
      <c r="D203" s="64"/>
      <c r="E203" s="19"/>
      <c r="F203" s="1045"/>
      <c r="G203" s="20"/>
      <c r="H203" s="18"/>
      <c r="I203" s="225"/>
      <c r="J203" s="959" t="str">
        <f t="shared" si="9"/>
        <v/>
      </c>
    </row>
    <row r="204" spans="1:10" ht="25.5">
      <c r="A204" s="1343"/>
      <c r="B204" s="17"/>
      <c r="C204" s="90" t="s">
        <v>2737</v>
      </c>
      <c r="D204" s="91" t="s">
        <v>2637</v>
      </c>
      <c r="E204" s="19">
        <v>2</v>
      </c>
      <c r="F204" s="978"/>
      <c r="G204" s="20">
        <f>E204*F204</f>
        <v>0</v>
      </c>
      <c r="H204" s="90" t="s">
        <v>2019</v>
      </c>
      <c r="I204" s="225"/>
      <c r="J204" s="959" t="str">
        <f t="shared" si="9"/>
        <v>CHYBNÁ CENA</v>
      </c>
    </row>
    <row r="205" spans="1:10" ht="12.75">
      <c r="A205" s="1343"/>
      <c r="B205" s="17"/>
      <c r="C205" s="18"/>
      <c r="D205" s="17"/>
      <c r="E205" s="19"/>
      <c r="F205" s="978"/>
      <c r="G205" s="20"/>
      <c r="H205" s="18"/>
      <c r="I205" s="225"/>
      <c r="J205" s="959" t="str">
        <f t="shared" si="9"/>
        <v/>
      </c>
    </row>
    <row r="206" spans="1:10" ht="12.75">
      <c r="A206" s="1364" t="s">
        <v>1842</v>
      </c>
      <c r="B206" s="17"/>
      <c r="C206" s="90" t="s">
        <v>3520</v>
      </c>
      <c r="D206" s="91" t="s">
        <v>2637</v>
      </c>
      <c r="E206" s="19">
        <v>2</v>
      </c>
      <c r="F206" s="978"/>
      <c r="G206" s="20">
        <f>E206*F206</f>
        <v>0</v>
      </c>
      <c r="H206" s="90" t="s">
        <v>2019</v>
      </c>
      <c r="I206" s="235"/>
      <c r="J206" s="959" t="str">
        <f t="shared" si="9"/>
        <v>CHYBNÁ CENA</v>
      </c>
    </row>
    <row r="207" spans="1:10" ht="12.75">
      <c r="A207" s="1343"/>
      <c r="B207" s="17"/>
      <c r="C207" s="18"/>
      <c r="D207" s="17"/>
      <c r="E207" s="19"/>
      <c r="F207" s="978"/>
      <c r="G207" s="20"/>
      <c r="H207" s="18"/>
      <c r="I207" s="225"/>
      <c r="J207" s="959" t="str">
        <f t="shared" si="9"/>
        <v/>
      </c>
    </row>
    <row r="208" spans="1:10" ht="25.5">
      <c r="A208" s="1364" t="s">
        <v>2070</v>
      </c>
      <c r="B208" s="17"/>
      <c r="C208" s="1214" t="s">
        <v>3899</v>
      </c>
      <c r="D208" s="91" t="s">
        <v>2637</v>
      </c>
      <c r="E208" s="19">
        <v>1</v>
      </c>
      <c r="F208" s="978"/>
      <c r="G208" s="20">
        <f>E208*F208</f>
        <v>0</v>
      </c>
      <c r="H208" s="90" t="s">
        <v>2019</v>
      </c>
      <c r="I208" s="225"/>
      <c r="J208" s="959" t="str">
        <f t="shared" si="9"/>
        <v>CHYBNÁ CENA</v>
      </c>
    </row>
    <row r="209" spans="1:10" ht="12.75">
      <c r="A209" s="1343"/>
      <c r="B209" s="60"/>
      <c r="C209" s="61"/>
      <c r="D209" s="60"/>
      <c r="E209" s="58"/>
      <c r="F209" s="1045"/>
      <c r="G209" s="20"/>
      <c r="H209" s="61"/>
      <c r="I209" s="225"/>
      <c r="J209" s="959" t="str">
        <f t="shared" si="9"/>
        <v/>
      </c>
    </row>
    <row r="210" spans="1:10" ht="25.5">
      <c r="A210" s="1366" t="s">
        <v>4631</v>
      </c>
      <c r="B210" s="84"/>
      <c r="C210" s="104" t="s">
        <v>2071</v>
      </c>
      <c r="D210" s="103" t="s">
        <v>2637</v>
      </c>
      <c r="E210" s="105">
        <v>1</v>
      </c>
      <c r="F210" s="1048"/>
      <c r="G210" s="20">
        <f>E210*F210</f>
        <v>0</v>
      </c>
      <c r="H210" s="104" t="s">
        <v>2019</v>
      </c>
      <c r="I210" s="235"/>
      <c r="J210" s="959" t="str">
        <f t="shared" si="9"/>
        <v>CHYBNÁ CENA</v>
      </c>
    </row>
    <row r="211" spans="1:10" ht="12.75">
      <c r="A211" s="1366"/>
      <c r="B211" s="84"/>
      <c r="C211" s="104"/>
      <c r="D211" s="103"/>
      <c r="E211" s="105"/>
      <c r="F211" s="1049"/>
      <c r="G211" s="20"/>
      <c r="H211" s="104"/>
      <c r="I211" s="225"/>
      <c r="J211" s="959" t="str">
        <f t="shared" si="9"/>
        <v/>
      </c>
    </row>
    <row r="212" spans="1:10" ht="12.75">
      <c r="A212" s="1366" t="s">
        <v>2072</v>
      </c>
      <c r="B212" s="84"/>
      <c r="C212" s="104" t="s">
        <v>3900</v>
      </c>
      <c r="D212" s="103" t="s">
        <v>2637</v>
      </c>
      <c r="E212" s="105">
        <v>1</v>
      </c>
      <c r="F212" s="1049"/>
      <c r="G212" s="20">
        <f>E212*F212</f>
        <v>0</v>
      </c>
      <c r="H212" s="104" t="s">
        <v>2058</v>
      </c>
      <c r="I212" s="225"/>
      <c r="J212" s="959" t="str">
        <f t="shared" si="9"/>
        <v>CHYBNÁ CENA</v>
      </c>
    </row>
    <row r="213" spans="1:10" ht="12.75">
      <c r="A213" s="1367"/>
      <c r="B213" s="84"/>
      <c r="C213" s="107"/>
      <c r="D213" s="84"/>
      <c r="E213" s="105"/>
      <c r="F213" s="1049"/>
      <c r="G213" s="20"/>
      <c r="H213" s="107"/>
      <c r="I213" s="225"/>
      <c r="J213" s="959" t="str">
        <f t="shared" si="9"/>
        <v/>
      </c>
    </row>
    <row r="214" spans="1:10" ht="25.5">
      <c r="A214" s="1367"/>
      <c r="B214" s="84"/>
      <c r="C214" s="104" t="s">
        <v>2073</v>
      </c>
      <c r="D214" s="84"/>
      <c r="E214" s="105"/>
      <c r="F214" s="1049"/>
      <c r="G214" s="737"/>
      <c r="H214" s="104" t="s">
        <v>2059</v>
      </c>
      <c r="I214" s="225"/>
      <c r="J214" s="959" t="str">
        <f t="shared" si="9"/>
        <v/>
      </c>
    </row>
    <row r="215" spans="1:10" ht="16.5">
      <c r="A215" s="1367"/>
      <c r="B215" s="84"/>
      <c r="C215" s="104" t="s">
        <v>2060</v>
      </c>
      <c r="D215" s="84" t="s">
        <v>2925</v>
      </c>
      <c r="E215" s="105">
        <v>2</v>
      </c>
      <c r="F215" s="1049"/>
      <c r="G215" s="20">
        <f aca="true" t="shared" si="10" ref="G215:G228">E215*F215</f>
        <v>0</v>
      </c>
      <c r="H215" s="107"/>
      <c r="I215" s="225"/>
      <c r="J215" s="959" t="str">
        <f t="shared" si="9"/>
        <v>CHYBNÁ CENA</v>
      </c>
    </row>
    <row r="216" spans="1:10" ht="16.5">
      <c r="A216" s="1367"/>
      <c r="B216" s="84"/>
      <c r="C216" s="104" t="s">
        <v>2061</v>
      </c>
      <c r="D216" s="84" t="s">
        <v>2925</v>
      </c>
      <c r="E216" s="105">
        <v>2</v>
      </c>
      <c r="F216" s="1049"/>
      <c r="G216" s="20">
        <f t="shared" si="10"/>
        <v>0</v>
      </c>
      <c r="H216" s="107"/>
      <c r="I216" s="235"/>
      <c r="J216" s="959" t="str">
        <f t="shared" si="9"/>
        <v>CHYBNÁ CENA</v>
      </c>
    </row>
    <row r="217" spans="1:10" ht="16.5">
      <c r="A217" s="1367"/>
      <c r="B217" s="84"/>
      <c r="C217" s="104" t="s">
        <v>2062</v>
      </c>
      <c r="D217" s="84" t="s">
        <v>2925</v>
      </c>
      <c r="E217" s="105">
        <v>5</v>
      </c>
      <c r="F217" s="1049"/>
      <c r="G217" s="20">
        <f t="shared" si="10"/>
        <v>0</v>
      </c>
      <c r="H217" s="107"/>
      <c r="I217" s="225"/>
      <c r="J217" s="959" t="str">
        <f t="shared" si="9"/>
        <v>CHYBNÁ CENA</v>
      </c>
    </row>
    <row r="218" spans="1:10" ht="16.5">
      <c r="A218" s="1367"/>
      <c r="B218" s="84"/>
      <c r="C218" s="104" t="s">
        <v>2074</v>
      </c>
      <c r="D218" s="84" t="s">
        <v>2925</v>
      </c>
      <c r="E218" s="105">
        <v>8</v>
      </c>
      <c r="F218" s="1049"/>
      <c r="G218" s="20">
        <f t="shared" si="10"/>
        <v>0</v>
      </c>
      <c r="H218" s="107"/>
      <c r="I218" s="225"/>
      <c r="J218" s="959" t="str">
        <f t="shared" si="9"/>
        <v>CHYBNÁ CENA</v>
      </c>
    </row>
    <row r="219" spans="1:10" ht="16.5">
      <c r="A219" s="1367"/>
      <c r="B219" s="84"/>
      <c r="C219" s="104" t="s">
        <v>2064</v>
      </c>
      <c r="D219" s="84" t="s">
        <v>2925</v>
      </c>
      <c r="E219" s="105">
        <v>19</v>
      </c>
      <c r="F219" s="1049"/>
      <c r="G219" s="20">
        <f t="shared" si="10"/>
        <v>0</v>
      </c>
      <c r="H219" s="107"/>
      <c r="I219" s="225"/>
      <c r="J219" s="959" t="str">
        <f t="shared" si="9"/>
        <v>CHYBNÁ CENA</v>
      </c>
    </row>
    <row r="220" spans="1:10" ht="16.5">
      <c r="A220" s="1367"/>
      <c r="B220" s="84"/>
      <c r="C220" s="104" t="s">
        <v>2066</v>
      </c>
      <c r="D220" s="84" t="s">
        <v>2925</v>
      </c>
      <c r="E220" s="105">
        <v>6</v>
      </c>
      <c r="F220" s="1049"/>
      <c r="G220" s="20">
        <f t="shared" si="10"/>
        <v>0</v>
      </c>
      <c r="H220" s="107"/>
      <c r="I220" s="225"/>
      <c r="J220" s="959" t="str">
        <f t="shared" si="9"/>
        <v>CHYBNÁ CENA</v>
      </c>
    </row>
    <row r="221" spans="1:10" ht="16.5">
      <c r="A221" s="1367"/>
      <c r="B221" s="84"/>
      <c r="C221" s="104" t="s">
        <v>2067</v>
      </c>
      <c r="D221" s="84" t="s">
        <v>2925</v>
      </c>
      <c r="E221" s="105">
        <v>6</v>
      </c>
      <c r="F221" s="1049"/>
      <c r="G221" s="20">
        <f t="shared" si="10"/>
        <v>0</v>
      </c>
      <c r="H221" s="107"/>
      <c r="I221" s="225"/>
      <c r="J221" s="959" t="str">
        <f t="shared" si="9"/>
        <v>CHYBNÁ CENA</v>
      </c>
    </row>
    <row r="222" spans="1:10" ht="12.75">
      <c r="A222" s="1364"/>
      <c r="B222" s="17"/>
      <c r="C222" s="90"/>
      <c r="D222" s="91"/>
      <c r="E222" s="19"/>
      <c r="F222" s="978"/>
      <c r="G222" s="20"/>
      <c r="H222" s="90"/>
      <c r="I222" s="225"/>
      <c r="J222" s="959" t="str">
        <f t="shared" si="9"/>
        <v/>
      </c>
    </row>
    <row r="223" spans="1:10" ht="38.25">
      <c r="A223" s="1364"/>
      <c r="B223" s="17"/>
      <c r="C223" s="90" t="s">
        <v>3585</v>
      </c>
      <c r="D223" s="91"/>
      <c r="E223" s="19"/>
      <c r="F223" s="978"/>
      <c r="G223" s="20"/>
      <c r="H223" s="90"/>
      <c r="I223" s="225"/>
      <c r="J223" s="959" t="str">
        <f t="shared" si="9"/>
        <v/>
      </c>
    </row>
    <row r="224" spans="1:10" ht="12.75">
      <c r="A224" s="1364"/>
      <c r="B224" s="17"/>
      <c r="C224" s="90" t="s">
        <v>3586</v>
      </c>
      <c r="D224" s="91" t="s">
        <v>2637</v>
      </c>
      <c r="E224" s="19">
        <v>4</v>
      </c>
      <c r="F224" s="1049"/>
      <c r="G224" s="20">
        <f>E224*F224</f>
        <v>0</v>
      </c>
      <c r="H224" s="90"/>
      <c r="I224" s="225"/>
      <c r="J224" s="959" t="str">
        <f t="shared" si="9"/>
        <v>CHYBNÁ CENA</v>
      </c>
    </row>
    <row r="225" spans="1:10" ht="12.75">
      <c r="A225" s="1364"/>
      <c r="B225" s="17"/>
      <c r="C225" s="90" t="s">
        <v>3587</v>
      </c>
      <c r="D225" s="91" t="s">
        <v>2637</v>
      </c>
      <c r="E225" s="19">
        <v>6</v>
      </c>
      <c r="F225" s="1049"/>
      <c r="G225" s="20">
        <f>E225*F225</f>
        <v>0</v>
      </c>
      <c r="H225" s="90"/>
      <c r="I225" s="225"/>
      <c r="J225" s="959" t="str">
        <f t="shared" si="9"/>
        <v>CHYBNÁ CENA</v>
      </c>
    </row>
    <row r="226" spans="1:10" ht="12.75">
      <c r="A226" s="1364"/>
      <c r="B226" s="17"/>
      <c r="C226" s="90" t="s">
        <v>3588</v>
      </c>
      <c r="D226" s="91" t="s">
        <v>2637</v>
      </c>
      <c r="E226" s="19">
        <v>1</v>
      </c>
      <c r="F226" s="1049"/>
      <c r="G226" s="20">
        <f>E226*F226</f>
        <v>0</v>
      </c>
      <c r="H226" s="90"/>
      <c r="I226" s="225"/>
      <c r="J226" s="959" t="str">
        <f t="shared" si="9"/>
        <v>CHYBNÁ CENA</v>
      </c>
    </row>
    <row r="227" spans="1:10" ht="12.75">
      <c r="A227" s="1364"/>
      <c r="B227" s="17"/>
      <c r="C227" s="90"/>
      <c r="D227" s="91"/>
      <c r="E227" s="19"/>
      <c r="F227" s="978"/>
      <c r="G227" s="20"/>
      <c r="H227" s="90"/>
      <c r="I227" s="225"/>
      <c r="J227" s="959" t="str">
        <f t="shared" si="9"/>
        <v/>
      </c>
    </row>
    <row r="228" spans="1:10" ht="29.25" thickBot="1">
      <c r="A228" s="1368"/>
      <c r="B228" s="827"/>
      <c r="C228" s="856" t="s">
        <v>2075</v>
      </c>
      <c r="D228" s="827" t="s">
        <v>2925</v>
      </c>
      <c r="E228" s="830">
        <v>2</v>
      </c>
      <c r="F228" s="1050"/>
      <c r="G228" s="836">
        <f t="shared" si="10"/>
        <v>0</v>
      </c>
      <c r="H228" s="828" t="s">
        <v>2019</v>
      </c>
      <c r="I228" s="850"/>
      <c r="J228" s="959" t="str">
        <f t="shared" si="9"/>
        <v>CHYBNÁ CENA</v>
      </c>
    </row>
    <row r="229" spans="1:10" ht="12.75">
      <c r="A229" s="1354"/>
      <c r="B229" s="69"/>
      <c r="C229" s="837" t="s">
        <v>4158</v>
      </c>
      <c r="D229" s="69"/>
      <c r="E229" s="72"/>
      <c r="F229" s="1046"/>
      <c r="G229" s="73">
        <f>SUBTOTAL(9,G164:G228)</f>
        <v>0</v>
      </c>
      <c r="H229" s="71"/>
      <c r="I229" s="75"/>
      <c r="J229" s="959" t="str">
        <f t="shared" si="9"/>
        <v/>
      </c>
    </row>
    <row r="230" spans="1:10" ht="12.75">
      <c r="A230" s="1355"/>
      <c r="B230" s="838"/>
      <c r="C230" s="839" t="s">
        <v>2076</v>
      </c>
      <c r="D230" s="103" t="s">
        <v>1627</v>
      </c>
      <c r="E230" s="105">
        <v>1</v>
      </c>
      <c r="F230" s="978"/>
      <c r="G230" s="20">
        <f>E230*F230</f>
        <v>0</v>
      </c>
      <c r="H230" s="840"/>
      <c r="I230" s="80"/>
      <c r="J230" s="959" t="str">
        <f t="shared" si="9"/>
        <v>CHYBNÁ CENA</v>
      </c>
    </row>
    <row r="231" spans="1:10" ht="12.75">
      <c r="A231" s="1362"/>
      <c r="B231" s="69"/>
      <c r="C231" s="70"/>
      <c r="D231" s="69"/>
      <c r="E231" s="72"/>
      <c r="F231" s="1046"/>
      <c r="G231" s="73"/>
      <c r="H231" s="71"/>
      <c r="I231" s="74"/>
      <c r="J231" s="959" t="str">
        <f t="shared" si="9"/>
        <v/>
      </c>
    </row>
    <row r="232" spans="1:10" s="108" customFormat="1" ht="26.25" thickBot="1">
      <c r="A232" s="1369"/>
      <c r="B232" s="119"/>
      <c r="C232" s="120" t="s">
        <v>2077</v>
      </c>
      <c r="D232" s="120"/>
      <c r="E232" s="120"/>
      <c r="F232" s="1043"/>
      <c r="G232" s="119"/>
      <c r="H232" s="118"/>
      <c r="I232" s="118"/>
      <c r="J232" s="959" t="str">
        <f t="shared" si="9"/>
        <v/>
      </c>
    </row>
    <row r="233" spans="1:10" ht="38.25">
      <c r="A233" s="1370" t="s">
        <v>2078</v>
      </c>
      <c r="B233" s="1258"/>
      <c r="C233" s="1259" t="s">
        <v>3901</v>
      </c>
      <c r="D233" s="1258" t="s">
        <v>1627</v>
      </c>
      <c r="E233" s="1260">
        <v>8</v>
      </c>
      <c r="F233" s="1261"/>
      <c r="G233" s="1262">
        <f aca="true" t="shared" si="11" ref="G233:G238">E233*F233</f>
        <v>0</v>
      </c>
      <c r="H233" s="1263" t="s">
        <v>2079</v>
      </c>
      <c r="I233" s="1264" t="s">
        <v>936</v>
      </c>
      <c r="J233" s="959" t="str">
        <f t="shared" si="9"/>
        <v>CHYBNÁ CENA</v>
      </c>
    </row>
    <row r="234" spans="1:10" ht="38.25">
      <c r="A234" s="1371" t="s">
        <v>2080</v>
      </c>
      <c r="B234" s="1265"/>
      <c r="C234" s="1266" t="s">
        <v>3901</v>
      </c>
      <c r="D234" s="1265" t="s">
        <v>1627</v>
      </c>
      <c r="E234" s="1267">
        <v>4</v>
      </c>
      <c r="F234" s="1268"/>
      <c r="G234" s="1269">
        <f t="shared" si="11"/>
        <v>0</v>
      </c>
      <c r="H234" s="1270" t="s">
        <v>2081</v>
      </c>
      <c r="I234" s="1271" t="s">
        <v>936</v>
      </c>
      <c r="J234" s="959" t="str">
        <f t="shared" si="9"/>
        <v>CHYBNÁ CENA</v>
      </c>
    </row>
    <row r="235" spans="1:10" ht="38.25">
      <c r="A235" s="1371" t="s">
        <v>2082</v>
      </c>
      <c r="B235" s="1265"/>
      <c r="C235" s="1266" t="s">
        <v>3901</v>
      </c>
      <c r="D235" s="1265" t="s">
        <v>1627</v>
      </c>
      <c r="E235" s="1267">
        <v>20</v>
      </c>
      <c r="F235" s="1268"/>
      <c r="G235" s="1269">
        <f t="shared" si="11"/>
        <v>0</v>
      </c>
      <c r="H235" s="1270" t="s">
        <v>2040</v>
      </c>
      <c r="I235" s="1271" t="s">
        <v>936</v>
      </c>
      <c r="J235" s="959" t="str">
        <f t="shared" si="9"/>
        <v>CHYBNÁ CENA</v>
      </c>
    </row>
    <row r="236" spans="1:10" ht="38.25">
      <c r="A236" s="1371" t="s">
        <v>2083</v>
      </c>
      <c r="B236" s="1265"/>
      <c r="C236" s="1266" t="s">
        <v>3901</v>
      </c>
      <c r="D236" s="1265" t="s">
        <v>1627</v>
      </c>
      <c r="E236" s="1267">
        <v>6</v>
      </c>
      <c r="F236" s="1268"/>
      <c r="G236" s="1269">
        <f t="shared" si="11"/>
        <v>0</v>
      </c>
      <c r="H236" s="1270" t="s">
        <v>2040</v>
      </c>
      <c r="I236" s="1271" t="s">
        <v>936</v>
      </c>
      <c r="J236" s="959" t="str">
        <f t="shared" si="9"/>
        <v>CHYBNÁ CENA</v>
      </c>
    </row>
    <row r="237" spans="1:10" ht="38.25">
      <c r="A237" s="1371" t="s">
        <v>2131</v>
      </c>
      <c r="B237" s="1265"/>
      <c r="C237" s="1266" t="s">
        <v>3901</v>
      </c>
      <c r="D237" s="1265" t="s">
        <v>1627</v>
      </c>
      <c r="E237" s="1267">
        <v>20</v>
      </c>
      <c r="F237" s="1268"/>
      <c r="G237" s="1269">
        <f t="shared" si="11"/>
        <v>0</v>
      </c>
      <c r="H237" s="1270" t="s">
        <v>2041</v>
      </c>
      <c r="I237" s="1271" t="s">
        <v>936</v>
      </c>
      <c r="J237" s="959" t="str">
        <f t="shared" si="9"/>
        <v>CHYBNÁ CENA</v>
      </c>
    </row>
    <row r="238" spans="1:10" ht="39" thickBot="1">
      <c r="A238" s="1372" t="s">
        <v>2132</v>
      </c>
      <c r="B238" s="1272"/>
      <c r="C238" s="1273" t="s">
        <v>3901</v>
      </c>
      <c r="D238" s="1272" t="s">
        <v>1627</v>
      </c>
      <c r="E238" s="1274">
        <v>6</v>
      </c>
      <c r="F238" s="1275"/>
      <c r="G238" s="1276">
        <f t="shared" si="11"/>
        <v>0</v>
      </c>
      <c r="H238" s="1277" t="s">
        <v>2041</v>
      </c>
      <c r="I238" s="1278" t="s">
        <v>936</v>
      </c>
      <c r="J238" s="959" t="str">
        <f t="shared" si="9"/>
        <v>CHYBNÁ CENA</v>
      </c>
    </row>
    <row r="239" spans="1:10" ht="12.75">
      <c r="A239" s="1373"/>
      <c r="B239" s="69"/>
      <c r="C239" s="70" t="s">
        <v>4159</v>
      </c>
      <c r="D239" s="69"/>
      <c r="E239" s="72"/>
      <c r="F239" s="1046"/>
      <c r="G239" s="73">
        <f>SUBTOTAL(9,G233:G238)</f>
        <v>0</v>
      </c>
      <c r="H239" s="71"/>
      <c r="I239" s="75"/>
      <c r="J239" s="959" t="str">
        <f t="shared" si="9"/>
        <v/>
      </c>
    </row>
    <row r="240" spans="1:10" ht="12.75">
      <c r="A240" s="1374"/>
      <c r="B240" s="76"/>
      <c r="C240" s="77" t="s">
        <v>2133</v>
      </c>
      <c r="D240" s="103" t="s">
        <v>1627</v>
      </c>
      <c r="E240" s="105">
        <v>1</v>
      </c>
      <c r="F240" s="978"/>
      <c r="G240" s="20">
        <f>E240*F240</f>
        <v>0</v>
      </c>
      <c r="H240" s="78"/>
      <c r="I240" s="80"/>
      <c r="J240" s="959" t="str">
        <f t="shared" si="9"/>
        <v>CHYBNÁ CENA</v>
      </c>
    </row>
    <row r="241" spans="1:10" ht="13.5" thickBot="1">
      <c r="A241" s="1362"/>
      <c r="B241" s="69"/>
      <c r="C241" s="70"/>
      <c r="D241" s="69"/>
      <c r="E241" s="72"/>
      <c r="F241" s="1046"/>
      <c r="G241" s="73"/>
      <c r="H241" s="71"/>
      <c r="I241" s="74"/>
      <c r="J241" s="959" t="str">
        <f t="shared" si="9"/>
        <v/>
      </c>
    </row>
    <row r="242" spans="1:10" ht="12.75">
      <c r="A242" s="1375"/>
      <c r="B242" s="857"/>
      <c r="C242" s="859" t="s">
        <v>2134</v>
      </c>
      <c r="D242" s="859"/>
      <c r="E242" s="859"/>
      <c r="F242" s="1051"/>
      <c r="G242" s="860"/>
      <c r="H242" s="858"/>
      <c r="I242" s="861"/>
      <c r="J242" s="959" t="str">
        <f t="shared" si="9"/>
        <v/>
      </c>
    </row>
    <row r="243" spans="1:10" ht="38.25">
      <c r="A243" s="1345" t="s">
        <v>2135</v>
      </c>
      <c r="B243" s="84" t="s">
        <v>3097</v>
      </c>
      <c r="C243" s="107" t="s">
        <v>2136</v>
      </c>
      <c r="D243" s="84" t="s">
        <v>1627</v>
      </c>
      <c r="E243" s="105">
        <v>1</v>
      </c>
      <c r="F243" s="1049"/>
      <c r="G243" s="20">
        <f>E243*F243</f>
        <v>0</v>
      </c>
      <c r="H243" s="90" t="s">
        <v>2137</v>
      </c>
      <c r="I243" s="225"/>
      <c r="J243" s="959" t="str">
        <f t="shared" si="9"/>
        <v>CHYBNÁ CENA</v>
      </c>
    </row>
    <row r="244" spans="1:10" ht="12.75">
      <c r="A244" s="1367"/>
      <c r="B244" s="84"/>
      <c r="C244" s="104" t="s">
        <v>2050</v>
      </c>
      <c r="D244" s="84"/>
      <c r="E244" s="105"/>
      <c r="F244" s="1049"/>
      <c r="G244" s="737"/>
      <c r="H244" s="107"/>
      <c r="I244" s="245"/>
      <c r="J244" s="959" t="str">
        <f t="shared" si="9"/>
        <v/>
      </c>
    </row>
    <row r="245" spans="1:10" ht="12.75">
      <c r="A245" s="1367"/>
      <c r="B245" s="84"/>
      <c r="C245" s="90" t="s">
        <v>3902</v>
      </c>
      <c r="D245" s="91" t="s">
        <v>2637</v>
      </c>
      <c r="E245" s="19">
        <v>2</v>
      </c>
      <c r="F245" s="1049"/>
      <c r="G245" s="20">
        <f>E245*F245</f>
        <v>0</v>
      </c>
      <c r="H245" s="90" t="s">
        <v>2137</v>
      </c>
      <c r="I245" s="225"/>
      <c r="J245" s="959" t="str">
        <f t="shared" si="9"/>
        <v>CHYBNÁ CENA</v>
      </c>
    </row>
    <row r="246" spans="1:10" ht="12.75">
      <c r="A246" s="1367"/>
      <c r="B246" s="64"/>
      <c r="C246" s="65"/>
      <c r="D246" s="64"/>
      <c r="E246" s="66"/>
      <c r="F246" s="1023"/>
      <c r="G246" s="737"/>
      <c r="H246" s="109"/>
      <c r="I246" s="225"/>
      <c r="J246" s="959" t="str">
        <f t="shared" si="9"/>
        <v/>
      </c>
    </row>
    <row r="247" spans="1:10" ht="12.75">
      <c r="A247" s="1364" t="s">
        <v>1842</v>
      </c>
      <c r="B247" s="17"/>
      <c r="C247" s="90" t="s">
        <v>3520</v>
      </c>
      <c r="D247" s="103" t="s">
        <v>2637</v>
      </c>
      <c r="E247" s="105">
        <v>6</v>
      </c>
      <c r="F247" s="1049"/>
      <c r="G247" s="20">
        <f>E247*F247</f>
        <v>0</v>
      </c>
      <c r="H247" s="90" t="s">
        <v>2137</v>
      </c>
      <c r="I247" s="225"/>
      <c r="J247" s="959" t="str">
        <f t="shared" si="9"/>
        <v>CHYBNÁ CENA</v>
      </c>
    </row>
    <row r="248" spans="1:10" ht="12.75">
      <c r="A248" s="1367"/>
      <c r="B248" s="84"/>
      <c r="C248" s="107"/>
      <c r="D248" s="84"/>
      <c r="E248" s="105"/>
      <c r="F248" s="1049"/>
      <c r="G248" s="737"/>
      <c r="H248" s="107"/>
      <c r="I248" s="225"/>
      <c r="J248" s="959" t="str">
        <f t="shared" si="9"/>
        <v/>
      </c>
    </row>
    <row r="249" spans="1:10" ht="25.5">
      <c r="A249" s="1366" t="s">
        <v>4631</v>
      </c>
      <c r="B249" s="84"/>
      <c r="C249" s="104" t="s">
        <v>2138</v>
      </c>
      <c r="D249" s="103" t="s">
        <v>2637</v>
      </c>
      <c r="E249" s="105">
        <v>1</v>
      </c>
      <c r="F249" s="1052"/>
      <c r="G249" s="20">
        <f>E249*F249</f>
        <v>0</v>
      </c>
      <c r="H249" s="90" t="s">
        <v>2137</v>
      </c>
      <c r="I249" s="225"/>
      <c r="J249" s="959" t="str">
        <f t="shared" si="9"/>
        <v>CHYBNÁ CENA</v>
      </c>
    </row>
    <row r="250" spans="1:10" ht="12.75">
      <c r="A250" s="1367"/>
      <c r="B250" s="84"/>
      <c r="C250" s="107"/>
      <c r="D250" s="84"/>
      <c r="E250" s="105"/>
      <c r="F250" s="1052"/>
      <c r="G250" s="740"/>
      <c r="H250" s="107"/>
      <c r="I250" s="225"/>
      <c r="J250" s="959" t="str">
        <f t="shared" si="9"/>
        <v/>
      </c>
    </row>
    <row r="251" spans="1:10" ht="12.75">
      <c r="A251" s="1366" t="s">
        <v>1835</v>
      </c>
      <c r="B251" s="84"/>
      <c r="C251" s="104" t="s">
        <v>2139</v>
      </c>
      <c r="D251" s="103" t="s">
        <v>2637</v>
      </c>
      <c r="E251" s="105">
        <v>1</v>
      </c>
      <c r="F251" s="1052"/>
      <c r="G251" s="20">
        <f>E251*F251</f>
        <v>0</v>
      </c>
      <c r="H251" s="107"/>
      <c r="I251" s="225"/>
      <c r="J251" s="959" t="str">
        <f t="shared" si="9"/>
        <v>CHYBNÁ CENA</v>
      </c>
    </row>
    <row r="252" spans="1:10" ht="12.75">
      <c r="A252" s="1367"/>
      <c r="B252" s="84"/>
      <c r="C252" s="107"/>
      <c r="D252" s="84"/>
      <c r="E252" s="105"/>
      <c r="F252" s="1052"/>
      <c r="G252" s="740"/>
      <c r="H252" s="107"/>
      <c r="I252" s="225"/>
      <c r="J252" s="959" t="str">
        <f t="shared" si="9"/>
        <v/>
      </c>
    </row>
    <row r="253" spans="1:10" ht="14.25">
      <c r="A253" s="1366" t="s">
        <v>2140</v>
      </c>
      <c r="B253" s="84"/>
      <c r="C253" s="104" t="s">
        <v>3903</v>
      </c>
      <c r="D253" s="103" t="s">
        <v>2637</v>
      </c>
      <c r="E253" s="105">
        <v>9</v>
      </c>
      <c r="F253" s="1049"/>
      <c r="G253" s="20">
        <f>E253*F253</f>
        <v>0</v>
      </c>
      <c r="H253" s="104" t="s">
        <v>2079</v>
      </c>
      <c r="I253" s="225"/>
      <c r="J253" s="959" t="str">
        <f t="shared" si="9"/>
        <v>CHYBNÁ CENA</v>
      </c>
    </row>
    <row r="254" spans="1:10" ht="14.25">
      <c r="A254" s="1366" t="s">
        <v>2140</v>
      </c>
      <c r="B254" s="84"/>
      <c r="C254" s="104" t="s">
        <v>3903</v>
      </c>
      <c r="D254" s="103" t="s">
        <v>2637</v>
      </c>
      <c r="E254" s="105">
        <v>9</v>
      </c>
      <c r="F254" s="1049"/>
      <c r="G254" s="20">
        <f>E254*F254</f>
        <v>0</v>
      </c>
      <c r="H254" s="104" t="s">
        <v>2081</v>
      </c>
      <c r="I254" s="225"/>
      <c r="J254" s="959" t="str">
        <f t="shared" si="9"/>
        <v>CHYBNÁ CENA</v>
      </c>
    </row>
    <row r="255" spans="1:10" ht="14.25">
      <c r="A255" s="1366" t="s">
        <v>2140</v>
      </c>
      <c r="B255" s="84"/>
      <c r="C255" s="104" t="s">
        <v>3903</v>
      </c>
      <c r="D255" s="103" t="s">
        <v>2637</v>
      </c>
      <c r="E255" s="105">
        <v>17</v>
      </c>
      <c r="F255" s="1049"/>
      <c r="G255" s="20">
        <f>E255*F255</f>
        <v>0</v>
      </c>
      <c r="H255" s="104" t="s">
        <v>2040</v>
      </c>
      <c r="I255" s="225"/>
      <c r="J255" s="959" t="str">
        <f t="shared" si="9"/>
        <v>CHYBNÁ CENA</v>
      </c>
    </row>
    <row r="256" spans="1:10" ht="14.25">
      <c r="A256" s="1366" t="s">
        <v>2140</v>
      </c>
      <c r="B256" s="84"/>
      <c r="C256" s="104" t="s">
        <v>3903</v>
      </c>
      <c r="D256" s="103" t="s">
        <v>2637</v>
      </c>
      <c r="E256" s="105">
        <v>17</v>
      </c>
      <c r="F256" s="1049"/>
      <c r="G256" s="20">
        <f>E256*F256</f>
        <v>0</v>
      </c>
      <c r="H256" s="104" t="s">
        <v>2041</v>
      </c>
      <c r="I256" s="225"/>
      <c r="J256" s="959" t="str">
        <f t="shared" si="9"/>
        <v>CHYBNÁ CENA</v>
      </c>
    </row>
    <row r="257" spans="1:10" ht="14.25">
      <c r="A257" s="1366" t="s">
        <v>2140</v>
      </c>
      <c r="B257" s="84"/>
      <c r="C257" s="104" t="s">
        <v>3903</v>
      </c>
      <c r="D257" s="103" t="s">
        <v>2637</v>
      </c>
      <c r="E257" s="105">
        <v>7</v>
      </c>
      <c r="F257" s="1049"/>
      <c r="G257" s="20">
        <f>E257*F257</f>
        <v>0</v>
      </c>
      <c r="H257" s="104" t="s">
        <v>2059</v>
      </c>
      <c r="I257" s="225"/>
      <c r="J257" s="959" t="str">
        <f t="shared" si="9"/>
        <v>CHYBNÁ CENA</v>
      </c>
    </row>
    <row r="258" spans="1:10" ht="12.75">
      <c r="A258" s="1367"/>
      <c r="B258" s="84"/>
      <c r="C258" s="107"/>
      <c r="D258" s="84"/>
      <c r="E258" s="105"/>
      <c r="F258" s="1049"/>
      <c r="G258" s="737"/>
      <c r="H258" s="107"/>
      <c r="I258" s="225"/>
      <c r="J258" s="959" t="str">
        <f t="shared" si="9"/>
        <v/>
      </c>
    </row>
    <row r="259" spans="1:10" ht="25.5">
      <c r="A259" s="1364" t="s">
        <v>2141</v>
      </c>
      <c r="B259" s="17"/>
      <c r="C259" s="1214" t="s">
        <v>3904</v>
      </c>
      <c r="D259" s="103" t="s">
        <v>2637</v>
      </c>
      <c r="E259" s="105">
        <v>1</v>
      </c>
      <c r="F259" s="978"/>
      <c r="G259" s="20">
        <f aca="true" t="shared" si="12" ref="G259:G264">E259*F259</f>
        <v>0</v>
      </c>
      <c r="H259" s="90" t="s">
        <v>2142</v>
      </c>
      <c r="I259" s="225"/>
      <c r="J259" s="959" t="str">
        <f t="shared" si="9"/>
        <v>CHYBNÁ CENA</v>
      </c>
    </row>
    <row r="260" spans="1:10" ht="25.5">
      <c r="A260" s="1364" t="s">
        <v>2143</v>
      </c>
      <c r="B260" s="84"/>
      <c r="C260" s="1214" t="s">
        <v>3904</v>
      </c>
      <c r="D260" s="103" t="s">
        <v>2637</v>
      </c>
      <c r="E260" s="105">
        <v>1</v>
      </c>
      <c r="F260" s="978"/>
      <c r="G260" s="20">
        <f t="shared" si="12"/>
        <v>0</v>
      </c>
      <c r="H260" s="90" t="s">
        <v>2144</v>
      </c>
      <c r="I260" s="225"/>
      <c r="J260" s="959" t="str">
        <f t="shared" si="9"/>
        <v>CHYBNÁ CENA</v>
      </c>
    </row>
    <row r="261" spans="1:10" ht="25.5">
      <c r="A261" s="1364" t="s">
        <v>2145</v>
      </c>
      <c r="B261" s="84"/>
      <c r="C261" s="1214" t="s">
        <v>3905</v>
      </c>
      <c r="D261" s="103" t="s">
        <v>2637</v>
      </c>
      <c r="E261" s="105">
        <v>1</v>
      </c>
      <c r="F261" s="978"/>
      <c r="G261" s="20">
        <f t="shared" si="12"/>
        <v>0</v>
      </c>
      <c r="H261" s="90" t="s">
        <v>2146</v>
      </c>
      <c r="I261" s="225"/>
      <c r="J261" s="959" t="str">
        <f t="shared" si="9"/>
        <v>CHYBNÁ CENA</v>
      </c>
    </row>
    <row r="262" spans="1:10" ht="25.5">
      <c r="A262" s="1364" t="s">
        <v>2147</v>
      </c>
      <c r="B262" s="84"/>
      <c r="C262" s="1214" t="s">
        <v>3905</v>
      </c>
      <c r="D262" s="103" t="s">
        <v>2637</v>
      </c>
      <c r="E262" s="105">
        <v>1</v>
      </c>
      <c r="F262" s="978"/>
      <c r="G262" s="20">
        <f t="shared" si="12"/>
        <v>0</v>
      </c>
      <c r="H262" s="90" t="s">
        <v>2148</v>
      </c>
      <c r="I262" s="225"/>
      <c r="J262" s="959" t="str">
        <f t="shared" si="9"/>
        <v>CHYBNÁ CENA</v>
      </c>
    </row>
    <row r="263" spans="1:10" ht="25.5">
      <c r="A263" s="1364" t="s">
        <v>2149</v>
      </c>
      <c r="B263" s="84"/>
      <c r="C263" s="1214" t="s">
        <v>3904</v>
      </c>
      <c r="D263" s="103" t="s">
        <v>2637</v>
      </c>
      <c r="E263" s="105">
        <v>1</v>
      </c>
      <c r="F263" s="978"/>
      <c r="G263" s="20">
        <f t="shared" si="12"/>
        <v>0</v>
      </c>
      <c r="H263" s="90" t="s">
        <v>2019</v>
      </c>
      <c r="I263" s="225"/>
      <c r="J263" s="959" t="str">
        <f t="shared" si="9"/>
        <v>CHYBNÁ CENA</v>
      </c>
    </row>
    <row r="264" spans="1:10" ht="25.5">
      <c r="A264" s="1364" t="s">
        <v>3906</v>
      </c>
      <c r="B264" s="84"/>
      <c r="C264" s="1214" t="s">
        <v>3907</v>
      </c>
      <c r="D264" s="103" t="s">
        <v>2637</v>
      </c>
      <c r="E264" s="105">
        <v>1</v>
      </c>
      <c r="F264" s="978"/>
      <c r="G264" s="20">
        <f t="shared" si="12"/>
        <v>0</v>
      </c>
      <c r="H264" s="90" t="s">
        <v>3843</v>
      </c>
      <c r="I264" s="225"/>
      <c r="J264" s="959" t="str">
        <f aca="true" t="shared" si="13" ref="J264:J332">IF((ISBLANK(D264)),"",IF(G264&lt;=0,"CHYBNÁ CENA",""))</f>
        <v>CHYBNÁ CENA</v>
      </c>
    </row>
    <row r="265" spans="1:10" ht="12.75">
      <c r="A265" s="1367"/>
      <c r="B265" s="84"/>
      <c r="C265" s="107"/>
      <c r="D265" s="84"/>
      <c r="E265" s="105"/>
      <c r="F265" s="1049"/>
      <c r="G265" s="737"/>
      <c r="H265" s="107"/>
      <c r="I265" s="225"/>
      <c r="J265" s="959" t="str">
        <f t="shared" si="13"/>
        <v/>
      </c>
    </row>
    <row r="266" spans="1:10" ht="12.75">
      <c r="A266" s="1366" t="s">
        <v>2150</v>
      </c>
      <c r="B266" s="84"/>
      <c r="C266" s="104" t="s">
        <v>2151</v>
      </c>
      <c r="D266" s="103" t="s">
        <v>2637</v>
      </c>
      <c r="E266" s="105">
        <v>1</v>
      </c>
      <c r="F266" s="978"/>
      <c r="G266" s="20">
        <f>E266*F266</f>
        <v>0</v>
      </c>
      <c r="H266" s="90" t="s">
        <v>2142</v>
      </c>
      <c r="I266" s="225"/>
      <c r="J266" s="959" t="str">
        <f t="shared" si="13"/>
        <v>CHYBNÁ CENA</v>
      </c>
    </row>
    <row r="267" spans="1:10" ht="12.75">
      <c r="A267" s="1366" t="s">
        <v>2150</v>
      </c>
      <c r="B267" s="84"/>
      <c r="C267" s="104" t="s">
        <v>2151</v>
      </c>
      <c r="D267" s="103" t="s">
        <v>2637</v>
      </c>
      <c r="E267" s="105">
        <v>1</v>
      </c>
      <c r="F267" s="978"/>
      <c r="G267" s="20">
        <f>E267*F267</f>
        <v>0</v>
      </c>
      <c r="H267" s="90" t="s">
        <v>2144</v>
      </c>
      <c r="I267" s="225"/>
      <c r="J267" s="959" t="str">
        <f t="shared" si="13"/>
        <v>CHYBNÁ CENA</v>
      </c>
    </row>
    <row r="268" spans="1:10" ht="12.75">
      <c r="A268" s="1366" t="s">
        <v>2150</v>
      </c>
      <c r="B268" s="84"/>
      <c r="C268" s="104" t="s">
        <v>2152</v>
      </c>
      <c r="D268" s="103" t="s">
        <v>2637</v>
      </c>
      <c r="E268" s="105">
        <v>1</v>
      </c>
      <c r="F268" s="978"/>
      <c r="G268" s="20">
        <f>E268*F268</f>
        <v>0</v>
      </c>
      <c r="H268" s="90" t="s">
        <v>2146</v>
      </c>
      <c r="I268" s="225"/>
      <c r="J268" s="959" t="str">
        <f t="shared" si="13"/>
        <v>CHYBNÁ CENA</v>
      </c>
    </row>
    <row r="269" spans="1:10" ht="12.75">
      <c r="A269" s="1366" t="s">
        <v>2150</v>
      </c>
      <c r="B269" s="84"/>
      <c r="C269" s="104" t="s">
        <v>2152</v>
      </c>
      <c r="D269" s="103" t="s">
        <v>2637</v>
      </c>
      <c r="E269" s="105">
        <v>1</v>
      </c>
      <c r="F269" s="978"/>
      <c r="G269" s="20">
        <f>E269*F269</f>
        <v>0</v>
      </c>
      <c r="H269" s="90" t="s">
        <v>2148</v>
      </c>
      <c r="I269" s="225"/>
      <c r="J269" s="959" t="str">
        <f t="shared" si="13"/>
        <v>CHYBNÁ CENA</v>
      </c>
    </row>
    <row r="270" spans="1:10" ht="12.75">
      <c r="A270" s="1366" t="s">
        <v>2150</v>
      </c>
      <c r="B270" s="84"/>
      <c r="C270" s="104" t="s">
        <v>2151</v>
      </c>
      <c r="D270" s="103" t="s">
        <v>2637</v>
      </c>
      <c r="E270" s="105">
        <v>1</v>
      </c>
      <c r="F270" s="978"/>
      <c r="G270" s="20">
        <f>E270*F270</f>
        <v>0</v>
      </c>
      <c r="H270" s="90" t="s">
        <v>2019</v>
      </c>
      <c r="I270" s="225"/>
      <c r="J270" s="959" t="str">
        <f t="shared" si="13"/>
        <v>CHYBNÁ CENA</v>
      </c>
    </row>
    <row r="271" spans="1:10" ht="12.75">
      <c r="A271" s="1367"/>
      <c r="B271" s="84"/>
      <c r="C271" s="107"/>
      <c r="D271" s="84"/>
      <c r="E271" s="105"/>
      <c r="F271" s="1049"/>
      <c r="G271" s="737"/>
      <c r="H271" s="107"/>
      <c r="I271" s="225"/>
      <c r="J271" s="959" t="str">
        <f t="shared" si="13"/>
        <v/>
      </c>
    </row>
    <row r="272" spans="1:10" ht="12.75">
      <c r="A272" s="1366" t="s">
        <v>2153</v>
      </c>
      <c r="B272" s="84"/>
      <c r="C272" s="104" t="s">
        <v>2154</v>
      </c>
      <c r="D272" s="84"/>
      <c r="E272" s="105"/>
      <c r="F272" s="1049"/>
      <c r="G272" s="737"/>
      <c r="H272" s="107"/>
      <c r="I272" s="225"/>
      <c r="J272" s="959" t="str">
        <f t="shared" si="13"/>
        <v/>
      </c>
    </row>
    <row r="273" spans="1:10" ht="12.75">
      <c r="A273" s="1367"/>
      <c r="B273" s="84"/>
      <c r="C273" s="104" t="s">
        <v>3908</v>
      </c>
      <c r="D273" s="103" t="s">
        <v>2637</v>
      </c>
      <c r="E273" s="105">
        <v>3</v>
      </c>
      <c r="F273" s="1049"/>
      <c r="G273" s="20">
        <f aca="true" t="shared" si="14" ref="G273:G284">E273*F273</f>
        <v>0</v>
      </c>
      <c r="H273" s="104" t="s">
        <v>2079</v>
      </c>
      <c r="I273" s="225"/>
      <c r="J273" s="959" t="str">
        <f t="shared" si="13"/>
        <v>CHYBNÁ CENA</v>
      </c>
    </row>
    <row r="274" spans="1:10" ht="12.75">
      <c r="A274" s="1367"/>
      <c r="B274" s="84"/>
      <c r="C274" s="104" t="s">
        <v>3909</v>
      </c>
      <c r="D274" s="103" t="s">
        <v>2637</v>
      </c>
      <c r="E274" s="105">
        <v>1</v>
      </c>
      <c r="F274" s="1049"/>
      <c r="G274" s="20">
        <f t="shared" si="14"/>
        <v>0</v>
      </c>
      <c r="H274" s="104" t="s">
        <v>2079</v>
      </c>
      <c r="I274" s="225"/>
      <c r="J274" s="959" t="str">
        <f t="shared" si="13"/>
        <v>CHYBNÁ CENA</v>
      </c>
    </row>
    <row r="275" spans="1:10" ht="12.75">
      <c r="A275" s="1367"/>
      <c r="B275" s="84"/>
      <c r="C275" s="104" t="s">
        <v>3908</v>
      </c>
      <c r="D275" s="103" t="s">
        <v>2637</v>
      </c>
      <c r="E275" s="105">
        <v>3</v>
      </c>
      <c r="F275" s="1049"/>
      <c r="G275" s="20">
        <f t="shared" si="14"/>
        <v>0</v>
      </c>
      <c r="H275" s="104" t="s">
        <v>2081</v>
      </c>
      <c r="I275" s="225"/>
      <c r="J275" s="959" t="str">
        <f t="shared" si="13"/>
        <v>CHYBNÁ CENA</v>
      </c>
    </row>
    <row r="276" spans="1:10" ht="12.75">
      <c r="A276" s="1367"/>
      <c r="B276" s="84"/>
      <c r="C276" s="104" t="s">
        <v>3909</v>
      </c>
      <c r="D276" s="103" t="s">
        <v>2637</v>
      </c>
      <c r="E276" s="105">
        <v>1</v>
      </c>
      <c r="F276" s="1049"/>
      <c r="G276" s="20">
        <f t="shared" si="14"/>
        <v>0</v>
      </c>
      <c r="H276" s="104" t="s">
        <v>2081</v>
      </c>
      <c r="I276" s="225"/>
      <c r="J276" s="959" t="str">
        <f t="shared" si="13"/>
        <v>CHYBNÁ CENA</v>
      </c>
    </row>
    <row r="277" spans="1:10" ht="12.75">
      <c r="A277" s="1367"/>
      <c r="B277" s="84"/>
      <c r="C277" s="104" t="s">
        <v>2161</v>
      </c>
      <c r="D277" s="103" t="s">
        <v>2637</v>
      </c>
      <c r="E277" s="105">
        <v>1</v>
      </c>
      <c r="F277" s="1049"/>
      <c r="G277" s="20">
        <f t="shared" si="14"/>
        <v>0</v>
      </c>
      <c r="H277" s="104" t="s">
        <v>2040</v>
      </c>
      <c r="I277" s="225"/>
      <c r="J277" s="959" t="str">
        <f t="shared" si="13"/>
        <v>CHYBNÁ CENA</v>
      </c>
    </row>
    <row r="278" spans="1:10" ht="12.75">
      <c r="A278" s="1376"/>
      <c r="B278" s="84"/>
      <c r="C278" s="104" t="s">
        <v>3910</v>
      </c>
      <c r="D278" s="103" t="s">
        <v>2637</v>
      </c>
      <c r="E278" s="105">
        <v>2</v>
      </c>
      <c r="F278" s="1049"/>
      <c r="G278" s="20">
        <f t="shared" si="14"/>
        <v>0</v>
      </c>
      <c r="H278" s="104" t="s">
        <v>2040</v>
      </c>
      <c r="I278" s="225"/>
      <c r="J278" s="959" t="str">
        <f t="shared" si="13"/>
        <v>CHYBNÁ CENA</v>
      </c>
    </row>
    <row r="279" spans="1:10" ht="12.75">
      <c r="A279" s="1343"/>
      <c r="B279" s="64"/>
      <c r="C279" s="114" t="s">
        <v>3592</v>
      </c>
      <c r="D279" s="10" t="s">
        <v>2637</v>
      </c>
      <c r="E279" s="66">
        <v>1</v>
      </c>
      <c r="F279" s="1023"/>
      <c r="G279" s="20">
        <f t="shared" si="14"/>
        <v>0</v>
      </c>
      <c r="H279" s="114" t="s">
        <v>2040</v>
      </c>
      <c r="I279" s="225"/>
      <c r="J279" s="959" t="str">
        <f t="shared" si="13"/>
        <v>CHYBNÁ CENA</v>
      </c>
    </row>
    <row r="280" spans="1:10" ht="12.75">
      <c r="A280" s="1343"/>
      <c r="B280" s="17"/>
      <c r="C280" s="104" t="s">
        <v>2161</v>
      </c>
      <c r="D280" s="103" t="s">
        <v>2637</v>
      </c>
      <c r="E280" s="105">
        <v>1</v>
      </c>
      <c r="F280" s="978"/>
      <c r="G280" s="20">
        <f t="shared" si="14"/>
        <v>0</v>
      </c>
      <c r="H280" s="104" t="s">
        <v>2041</v>
      </c>
      <c r="I280" s="225"/>
      <c r="J280" s="959" t="str">
        <f t="shared" si="13"/>
        <v>CHYBNÁ CENA</v>
      </c>
    </row>
    <row r="281" spans="1:10" ht="12.75">
      <c r="A281" s="1343"/>
      <c r="B281" s="17"/>
      <c r="C281" s="104" t="s">
        <v>3910</v>
      </c>
      <c r="D281" s="103" t="s">
        <v>2637</v>
      </c>
      <c r="E281" s="105">
        <v>2</v>
      </c>
      <c r="F281" s="978"/>
      <c r="G281" s="20">
        <f t="shared" si="14"/>
        <v>0</v>
      </c>
      <c r="H281" s="104" t="s">
        <v>2041</v>
      </c>
      <c r="I281" s="225"/>
      <c r="J281" s="959" t="str">
        <f t="shared" si="13"/>
        <v>CHYBNÁ CENA</v>
      </c>
    </row>
    <row r="282" spans="1:10" ht="12.75">
      <c r="A282" s="1343"/>
      <c r="B282" s="17"/>
      <c r="C282" s="114" t="s">
        <v>3592</v>
      </c>
      <c r="D282" s="10" t="s">
        <v>2637</v>
      </c>
      <c r="E282" s="66">
        <v>1</v>
      </c>
      <c r="F282" s="978"/>
      <c r="G282" s="20">
        <f t="shared" si="14"/>
        <v>0</v>
      </c>
      <c r="H282" s="114" t="s">
        <v>2041</v>
      </c>
      <c r="I282" s="225"/>
      <c r="J282" s="959" t="str">
        <f t="shared" si="13"/>
        <v>CHYBNÁ CENA</v>
      </c>
    </row>
    <row r="283" spans="1:10" ht="12.75">
      <c r="A283" s="1343"/>
      <c r="B283" s="17"/>
      <c r="C283" s="90" t="s">
        <v>3910</v>
      </c>
      <c r="D283" s="91" t="s">
        <v>2637</v>
      </c>
      <c r="E283" s="19">
        <v>1</v>
      </c>
      <c r="F283" s="978"/>
      <c r="G283" s="20">
        <f t="shared" si="14"/>
        <v>0</v>
      </c>
      <c r="H283" s="90" t="s">
        <v>2059</v>
      </c>
      <c r="I283" s="225"/>
      <c r="J283" s="959" t="str">
        <f t="shared" si="13"/>
        <v>CHYBNÁ CENA</v>
      </c>
    </row>
    <row r="284" spans="1:10" ht="12.75">
      <c r="A284" s="1344"/>
      <c r="B284" s="60"/>
      <c r="C284" s="98" t="s">
        <v>3908</v>
      </c>
      <c r="D284" s="91" t="s">
        <v>2637</v>
      </c>
      <c r="E284" s="19">
        <v>2</v>
      </c>
      <c r="F284" s="978"/>
      <c r="G284" s="20">
        <f t="shared" si="14"/>
        <v>0</v>
      </c>
      <c r="H284" s="98" t="s">
        <v>2059</v>
      </c>
      <c r="I284" s="225"/>
      <c r="J284" s="959" t="str">
        <f t="shared" si="13"/>
        <v>CHYBNÁ CENA</v>
      </c>
    </row>
    <row r="285" spans="1:10" ht="12.75">
      <c r="A285" s="1343"/>
      <c r="B285" s="17"/>
      <c r="C285" s="18"/>
      <c r="D285" s="17"/>
      <c r="E285" s="19"/>
      <c r="F285" s="978"/>
      <c r="G285" s="736"/>
      <c r="H285" s="18"/>
      <c r="I285" s="225"/>
      <c r="J285" s="959" t="str">
        <f t="shared" si="13"/>
        <v/>
      </c>
    </row>
    <row r="286" spans="1:10" ht="14.25">
      <c r="A286" s="1343"/>
      <c r="B286" s="17"/>
      <c r="C286" s="93" t="s">
        <v>2927</v>
      </c>
      <c r="D286" s="92" t="s">
        <v>1844</v>
      </c>
      <c r="E286" s="94">
        <v>8</v>
      </c>
      <c r="F286" s="1048"/>
      <c r="G286" s="20">
        <f aca="true" t="shared" si="15" ref="G286:G293">E286*F286</f>
        <v>0</v>
      </c>
      <c r="H286" s="93"/>
      <c r="I286" s="225"/>
      <c r="J286" s="959" t="str">
        <f t="shared" si="13"/>
        <v>CHYBNÁ CENA</v>
      </c>
    </row>
    <row r="287" spans="1:10" ht="14.25">
      <c r="A287" s="1343"/>
      <c r="B287" s="17"/>
      <c r="C287" s="93" t="s">
        <v>2928</v>
      </c>
      <c r="D287" s="95" t="s">
        <v>1844</v>
      </c>
      <c r="E287" s="94">
        <v>14</v>
      </c>
      <c r="F287" s="1048"/>
      <c r="G287" s="20">
        <f t="shared" si="15"/>
        <v>0</v>
      </c>
      <c r="H287" s="93"/>
      <c r="I287" s="225"/>
      <c r="J287" s="959" t="str">
        <f t="shared" si="13"/>
        <v>CHYBNÁ CENA</v>
      </c>
    </row>
    <row r="288" spans="1:10" ht="14.25">
      <c r="A288" s="1343"/>
      <c r="B288" s="17"/>
      <c r="C288" s="93" t="s">
        <v>2929</v>
      </c>
      <c r="D288" s="92" t="s">
        <v>1844</v>
      </c>
      <c r="E288" s="19">
        <v>17</v>
      </c>
      <c r="F288" s="978"/>
      <c r="G288" s="20">
        <f t="shared" si="15"/>
        <v>0</v>
      </c>
      <c r="H288" s="18"/>
      <c r="I288" s="225"/>
      <c r="J288" s="959" t="str">
        <f t="shared" si="13"/>
        <v>CHYBNÁ CENA</v>
      </c>
    </row>
    <row r="289" spans="1:10" ht="14.25">
      <c r="A289" s="1343"/>
      <c r="B289" s="17"/>
      <c r="C289" s="93" t="s">
        <v>2930</v>
      </c>
      <c r="D289" s="92" t="s">
        <v>1844</v>
      </c>
      <c r="E289" s="19">
        <v>10</v>
      </c>
      <c r="F289" s="978"/>
      <c r="G289" s="20">
        <f t="shared" si="15"/>
        <v>0</v>
      </c>
      <c r="H289" s="18"/>
      <c r="I289" s="225"/>
      <c r="J289" s="959" t="str">
        <f t="shared" si="13"/>
        <v>CHYBNÁ CENA</v>
      </c>
    </row>
    <row r="290" spans="1:10" ht="14.25">
      <c r="A290" s="1343"/>
      <c r="B290" s="17"/>
      <c r="C290" s="93" t="s">
        <v>2931</v>
      </c>
      <c r="D290" s="92" t="s">
        <v>1844</v>
      </c>
      <c r="E290" s="19">
        <v>10</v>
      </c>
      <c r="F290" s="978"/>
      <c r="G290" s="20">
        <f t="shared" si="15"/>
        <v>0</v>
      </c>
      <c r="H290" s="18"/>
      <c r="I290" s="225"/>
      <c r="J290" s="959" t="str">
        <f t="shared" si="13"/>
        <v>CHYBNÁ CENA</v>
      </c>
    </row>
    <row r="291" spans="1:10" ht="14.25">
      <c r="A291" s="1343"/>
      <c r="B291" s="17"/>
      <c r="C291" s="93" t="s">
        <v>2932</v>
      </c>
      <c r="D291" s="92" t="s">
        <v>1844</v>
      </c>
      <c r="E291" s="19">
        <v>6</v>
      </c>
      <c r="F291" s="978"/>
      <c r="G291" s="20">
        <f t="shared" si="15"/>
        <v>0</v>
      </c>
      <c r="H291" s="18"/>
      <c r="I291" s="225"/>
      <c r="J291" s="959" t="str">
        <f t="shared" si="13"/>
        <v>CHYBNÁ CENA</v>
      </c>
    </row>
    <row r="292" spans="1:10" ht="14.25">
      <c r="A292" s="1343"/>
      <c r="B292" s="17"/>
      <c r="C292" s="93" t="s">
        <v>2933</v>
      </c>
      <c r="D292" s="92" t="s">
        <v>1844</v>
      </c>
      <c r="E292" s="19">
        <v>27</v>
      </c>
      <c r="F292" s="978"/>
      <c r="G292" s="20">
        <f t="shared" si="15"/>
        <v>0</v>
      </c>
      <c r="H292" s="18"/>
      <c r="I292" s="225"/>
      <c r="J292" s="959" t="str">
        <f t="shared" si="13"/>
        <v>CHYBNÁ CENA</v>
      </c>
    </row>
    <row r="293" spans="1:10" ht="14.25">
      <c r="A293" s="1343"/>
      <c r="B293" s="17"/>
      <c r="C293" s="93" t="s">
        <v>2934</v>
      </c>
      <c r="D293" s="92" t="s">
        <v>1844</v>
      </c>
      <c r="E293" s="19">
        <v>19</v>
      </c>
      <c r="F293" s="978"/>
      <c r="G293" s="20">
        <f t="shared" si="15"/>
        <v>0</v>
      </c>
      <c r="H293" s="18"/>
      <c r="I293" s="225"/>
      <c r="J293" s="959" t="str">
        <f t="shared" si="13"/>
        <v>CHYBNÁ CENA</v>
      </c>
    </row>
    <row r="294" spans="1:10" ht="12.75">
      <c r="A294" s="1343"/>
      <c r="B294" s="17"/>
      <c r="C294" s="18"/>
      <c r="D294" s="17"/>
      <c r="E294" s="19"/>
      <c r="F294" s="978"/>
      <c r="G294" s="733"/>
      <c r="H294" s="18"/>
      <c r="I294" s="225"/>
      <c r="J294" s="959" t="str">
        <f t="shared" si="13"/>
        <v/>
      </c>
    </row>
    <row r="295" spans="1:10" ht="28.5">
      <c r="A295" s="1343"/>
      <c r="B295" s="17"/>
      <c r="C295" s="101" t="s">
        <v>3911</v>
      </c>
      <c r="D295" s="91" t="s">
        <v>1844</v>
      </c>
      <c r="E295" s="19">
        <v>30</v>
      </c>
      <c r="F295" s="978"/>
      <c r="G295" s="20">
        <f>E295*F295</f>
        <v>0</v>
      </c>
      <c r="H295" s="18"/>
      <c r="I295" s="225"/>
      <c r="J295" s="959" t="str">
        <f t="shared" si="13"/>
        <v>CHYBNÁ CENA</v>
      </c>
    </row>
    <row r="296" spans="1:10" ht="12.75">
      <c r="A296" s="1343"/>
      <c r="B296" s="17"/>
      <c r="C296" s="18"/>
      <c r="D296" s="17"/>
      <c r="E296" s="19"/>
      <c r="F296" s="978"/>
      <c r="G296" s="733"/>
      <c r="H296" s="18"/>
      <c r="I296" s="225"/>
      <c r="J296" s="959" t="str">
        <f t="shared" si="13"/>
        <v/>
      </c>
    </row>
    <row r="297" spans="1:10" ht="25.5">
      <c r="A297" s="1343"/>
      <c r="B297" s="17"/>
      <c r="C297" s="104" t="s">
        <v>2073</v>
      </c>
      <c r="D297" s="84"/>
      <c r="E297" s="19"/>
      <c r="F297" s="978"/>
      <c r="G297" s="733"/>
      <c r="H297" s="84"/>
      <c r="I297" s="225"/>
      <c r="J297" s="959" t="str">
        <f t="shared" si="13"/>
        <v/>
      </c>
    </row>
    <row r="298" spans="1:10" ht="16.5">
      <c r="A298" s="1343"/>
      <c r="B298" s="17"/>
      <c r="C298" s="90" t="s">
        <v>2156</v>
      </c>
      <c r="D298" s="84" t="s">
        <v>2925</v>
      </c>
      <c r="E298" s="19">
        <v>2</v>
      </c>
      <c r="F298" s="978"/>
      <c r="G298" s="20">
        <f aca="true" t="shared" si="16" ref="G298:G310">E298*F298</f>
        <v>0</v>
      </c>
      <c r="H298" s="18"/>
      <c r="I298" s="225"/>
      <c r="J298" s="959" t="str">
        <f t="shared" si="13"/>
        <v>CHYBNÁ CENA</v>
      </c>
    </row>
    <row r="299" spans="1:10" ht="16.5">
      <c r="A299" s="1343"/>
      <c r="B299" s="17"/>
      <c r="C299" s="90" t="s">
        <v>2158</v>
      </c>
      <c r="D299" s="84" t="s">
        <v>2925</v>
      </c>
      <c r="E299" s="19">
        <v>12</v>
      </c>
      <c r="F299" s="978"/>
      <c r="G299" s="20">
        <f t="shared" si="16"/>
        <v>0</v>
      </c>
      <c r="H299" s="18"/>
      <c r="I299" s="225"/>
      <c r="J299" s="959" t="str">
        <f t="shared" si="13"/>
        <v>CHYBNÁ CENA</v>
      </c>
    </row>
    <row r="300" spans="1:10" ht="16.5">
      <c r="A300" s="1343"/>
      <c r="B300" s="17"/>
      <c r="C300" s="90" t="s">
        <v>2159</v>
      </c>
      <c r="D300" s="84" t="s">
        <v>2925</v>
      </c>
      <c r="E300" s="19">
        <v>9</v>
      </c>
      <c r="F300" s="978"/>
      <c r="G300" s="20">
        <f t="shared" si="16"/>
        <v>0</v>
      </c>
      <c r="H300" s="18"/>
      <c r="I300" s="225"/>
      <c r="J300" s="959" t="str">
        <f t="shared" si="13"/>
        <v>CHYBNÁ CENA</v>
      </c>
    </row>
    <row r="301" spans="1:10" ht="16.5">
      <c r="A301" s="1343"/>
      <c r="B301" s="17"/>
      <c r="C301" s="90" t="s">
        <v>2160</v>
      </c>
      <c r="D301" s="84" t="s">
        <v>2925</v>
      </c>
      <c r="E301" s="19">
        <v>8</v>
      </c>
      <c r="F301" s="1045"/>
      <c r="G301" s="20">
        <f t="shared" si="16"/>
        <v>0</v>
      </c>
      <c r="H301" s="18"/>
      <c r="I301" s="225"/>
      <c r="J301" s="959" t="str">
        <f t="shared" si="13"/>
        <v>CHYBNÁ CENA</v>
      </c>
    </row>
    <row r="302" spans="1:10" ht="16.5">
      <c r="A302" s="1343"/>
      <c r="B302" s="17"/>
      <c r="C302" s="90" t="s">
        <v>2161</v>
      </c>
      <c r="D302" s="84" t="s">
        <v>2925</v>
      </c>
      <c r="E302" s="19">
        <v>16</v>
      </c>
      <c r="F302" s="1049"/>
      <c r="G302" s="20">
        <f t="shared" si="16"/>
        <v>0</v>
      </c>
      <c r="H302" s="18"/>
      <c r="I302" s="225"/>
      <c r="J302" s="959" t="str">
        <f t="shared" si="13"/>
        <v>CHYBNÁ CENA</v>
      </c>
    </row>
    <row r="303" spans="1:10" ht="16.5">
      <c r="A303" s="1343"/>
      <c r="B303" s="17"/>
      <c r="C303" s="90" t="s">
        <v>3812</v>
      </c>
      <c r="D303" s="84" t="s">
        <v>2925</v>
      </c>
      <c r="E303" s="19">
        <v>11</v>
      </c>
      <c r="F303" s="1023"/>
      <c r="G303" s="20">
        <f t="shared" si="16"/>
        <v>0</v>
      </c>
      <c r="H303" s="18"/>
      <c r="I303" s="225"/>
      <c r="J303" s="959" t="str">
        <f t="shared" si="13"/>
        <v>CHYBNÁ CENA</v>
      </c>
    </row>
    <row r="304" spans="1:10" ht="16.5">
      <c r="A304" s="1343"/>
      <c r="B304" s="17"/>
      <c r="C304" s="90" t="s">
        <v>2062</v>
      </c>
      <c r="D304" s="84" t="s">
        <v>2925</v>
      </c>
      <c r="E304" s="19">
        <v>6</v>
      </c>
      <c r="F304" s="978"/>
      <c r="G304" s="20">
        <f t="shared" si="16"/>
        <v>0</v>
      </c>
      <c r="H304" s="18"/>
      <c r="I304" s="225"/>
      <c r="J304" s="959" t="str">
        <f t="shared" si="13"/>
        <v>CHYBNÁ CENA</v>
      </c>
    </row>
    <row r="305" spans="1:10" ht="16.5">
      <c r="A305" s="1338"/>
      <c r="B305" s="1265"/>
      <c r="C305" s="1330" t="s">
        <v>3813</v>
      </c>
      <c r="D305" s="1332" t="s">
        <v>2925</v>
      </c>
      <c r="E305" s="1267">
        <v>6</v>
      </c>
      <c r="F305" s="1268"/>
      <c r="G305" s="1269">
        <f t="shared" si="16"/>
        <v>0</v>
      </c>
      <c r="H305" s="1270"/>
      <c r="I305" s="1329"/>
      <c r="J305" s="959" t="str">
        <f t="shared" si="13"/>
        <v>CHYBNÁ CENA</v>
      </c>
    </row>
    <row r="306" spans="1:10" ht="16.5">
      <c r="A306" s="1338"/>
      <c r="B306" s="1265"/>
      <c r="C306" s="1330" t="s">
        <v>2155</v>
      </c>
      <c r="D306" s="1332" t="s">
        <v>2925</v>
      </c>
      <c r="E306" s="1267">
        <v>4</v>
      </c>
      <c r="F306" s="1268"/>
      <c r="G306" s="1269">
        <f t="shared" si="16"/>
        <v>0</v>
      </c>
      <c r="H306" s="1270"/>
      <c r="I306" s="1329"/>
      <c r="J306" s="959" t="str">
        <f t="shared" si="13"/>
        <v>CHYBNÁ CENA</v>
      </c>
    </row>
    <row r="307" spans="1:10" ht="16.5">
      <c r="A307" s="1338"/>
      <c r="B307" s="1265"/>
      <c r="C307" s="1330" t="s">
        <v>2157</v>
      </c>
      <c r="D307" s="1332" t="s">
        <v>2925</v>
      </c>
      <c r="E307" s="1267">
        <v>40</v>
      </c>
      <c r="F307" s="1268"/>
      <c r="G307" s="1269">
        <f t="shared" si="16"/>
        <v>0</v>
      </c>
      <c r="H307" s="1270"/>
      <c r="I307" s="1329"/>
      <c r="J307" s="959" t="str">
        <f t="shared" si="13"/>
        <v>CHYBNÁ CENA</v>
      </c>
    </row>
    <row r="308" spans="1:10" ht="16.5">
      <c r="A308" s="1338"/>
      <c r="B308" s="1265"/>
      <c r="C308" s="1330" t="s">
        <v>3814</v>
      </c>
      <c r="D308" s="1332" t="s">
        <v>2925</v>
      </c>
      <c r="E308" s="1267">
        <v>24</v>
      </c>
      <c r="F308" s="1268"/>
      <c r="G308" s="1269">
        <f t="shared" si="16"/>
        <v>0</v>
      </c>
      <c r="H308" s="1270"/>
      <c r="I308" s="1329"/>
      <c r="J308" s="959" t="str">
        <f t="shared" si="13"/>
        <v>CHYBNÁ CENA</v>
      </c>
    </row>
    <row r="309" spans="1:10" ht="16.5">
      <c r="A309" s="1338"/>
      <c r="B309" s="1265"/>
      <c r="C309" s="1330" t="s">
        <v>3815</v>
      </c>
      <c r="D309" s="1332" t="s">
        <v>2925</v>
      </c>
      <c r="E309" s="1267">
        <v>5</v>
      </c>
      <c r="F309" s="1268"/>
      <c r="G309" s="1269">
        <f t="shared" si="16"/>
        <v>0</v>
      </c>
      <c r="H309" s="1270"/>
      <c r="I309" s="1329"/>
      <c r="J309" s="959" t="str">
        <f t="shared" si="13"/>
        <v>CHYBNÁ CENA</v>
      </c>
    </row>
    <row r="310" spans="1:10" ht="16.5">
      <c r="A310" s="1338"/>
      <c r="B310" s="1265"/>
      <c r="C310" s="1330" t="s">
        <v>3816</v>
      </c>
      <c r="D310" s="1332" t="s">
        <v>2925</v>
      </c>
      <c r="E310" s="1267">
        <v>17</v>
      </c>
      <c r="F310" s="1268"/>
      <c r="G310" s="1269">
        <f t="shared" si="16"/>
        <v>0</v>
      </c>
      <c r="H310" s="1270"/>
      <c r="I310" s="1329"/>
      <c r="J310" s="959" t="str">
        <f t="shared" si="13"/>
        <v>CHYBNÁ CENA</v>
      </c>
    </row>
    <row r="311" spans="1:10" ht="12.75">
      <c r="A311" s="1343"/>
      <c r="B311" s="17"/>
      <c r="C311" s="90"/>
      <c r="D311" s="84"/>
      <c r="E311" s="97"/>
      <c r="F311" s="978"/>
      <c r="G311" s="20"/>
      <c r="H311" s="99"/>
      <c r="I311" s="225"/>
      <c r="J311" s="959" t="str">
        <f t="shared" si="13"/>
        <v/>
      </c>
    </row>
    <row r="312" spans="1:10" ht="38.25">
      <c r="A312" s="1343"/>
      <c r="B312" s="17"/>
      <c r="C312" s="824" t="s">
        <v>3585</v>
      </c>
      <c r="D312" s="84"/>
      <c r="E312" s="105"/>
      <c r="F312" s="978"/>
      <c r="G312" s="20"/>
      <c r="H312" s="107"/>
      <c r="I312" s="225"/>
      <c r="J312" s="959" t="str">
        <f t="shared" si="13"/>
        <v/>
      </c>
    </row>
    <row r="313" spans="1:10" ht="12.75">
      <c r="A313" s="1343"/>
      <c r="B313" s="17"/>
      <c r="C313" s="841" t="s">
        <v>3586</v>
      </c>
      <c r="D313" s="103" t="s">
        <v>2637</v>
      </c>
      <c r="E313" s="105">
        <v>5</v>
      </c>
      <c r="F313" s="978"/>
      <c r="G313" s="20">
        <f>E313*F313</f>
        <v>0</v>
      </c>
      <c r="H313" s="107"/>
      <c r="I313" s="225"/>
      <c r="J313" s="959" t="str">
        <f t="shared" si="13"/>
        <v>CHYBNÁ CENA</v>
      </c>
    </row>
    <row r="314" spans="1:10" ht="12.75">
      <c r="A314" s="1343"/>
      <c r="B314" s="17"/>
      <c r="C314" s="841" t="s">
        <v>3588</v>
      </c>
      <c r="D314" s="103" t="s">
        <v>2637</v>
      </c>
      <c r="E314" s="105">
        <v>1</v>
      </c>
      <c r="F314" s="978"/>
      <c r="G314" s="20">
        <f>E314*F314</f>
        <v>0</v>
      </c>
      <c r="H314" s="107"/>
      <c r="I314" s="225"/>
      <c r="J314" s="959" t="str">
        <f t="shared" si="13"/>
        <v>CHYBNÁ CENA</v>
      </c>
    </row>
    <row r="315" spans="1:10" ht="13.5" thickBot="1">
      <c r="A315" s="1361"/>
      <c r="B315" s="852"/>
      <c r="C315" s="862"/>
      <c r="D315" s="827"/>
      <c r="E315" s="864"/>
      <c r="F315" s="980"/>
      <c r="G315" s="865"/>
      <c r="H315" s="863"/>
      <c r="I315" s="850"/>
      <c r="J315" s="959" t="str">
        <f t="shared" si="13"/>
        <v/>
      </c>
    </row>
    <row r="316" spans="1:10" ht="12.75">
      <c r="A316" s="1354"/>
      <c r="B316" s="69"/>
      <c r="C316" s="837" t="s">
        <v>4160</v>
      </c>
      <c r="D316" s="69"/>
      <c r="E316" s="72"/>
      <c r="F316" s="1046"/>
      <c r="G316" s="73">
        <f>SUBTOTAL(9,G243:G315)</f>
        <v>0</v>
      </c>
      <c r="H316" s="71"/>
      <c r="I316" s="75"/>
      <c r="J316" s="959" t="str">
        <f t="shared" si="13"/>
        <v/>
      </c>
    </row>
    <row r="317" spans="1:10" ht="12.75">
      <c r="A317" s="1355"/>
      <c r="B317" s="838"/>
      <c r="C317" s="839" t="s">
        <v>3817</v>
      </c>
      <c r="D317" s="103" t="s">
        <v>1627</v>
      </c>
      <c r="E317" s="105">
        <v>1</v>
      </c>
      <c r="F317" s="978"/>
      <c r="G317" s="20">
        <f>E317*F317</f>
        <v>0</v>
      </c>
      <c r="H317" s="840"/>
      <c r="I317" s="80"/>
      <c r="J317" s="959" t="str">
        <f t="shared" si="13"/>
        <v>CHYBNÁ CENA</v>
      </c>
    </row>
    <row r="318" spans="1:10" ht="12.75">
      <c r="A318" s="1362"/>
      <c r="B318" s="69"/>
      <c r="C318" s="70"/>
      <c r="D318" s="69"/>
      <c r="E318" s="72"/>
      <c r="F318" s="1046"/>
      <c r="G318" s="73"/>
      <c r="H318" s="71"/>
      <c r="I318" s="74"/>
      <c r="J318" s="959" t="str">
        <f t="shared" si="13"/>
        <v/>
      </c>
    </row>
    <row r="319" spans="1:10" ht="15" thickBot="1">
      <c r="A319" s="1377"/>
      <c r="B319" s="69"/>
      <c r="C319" s="120" t="s">
        <v>3818</v>
      </c>
      <c r="D319" s="69"/>
      <c r="E319" s="72"/>
      <c r="F319" s="1046"/>
      <c r="G319" s="115"/>
      <c r="H319" s="71"/>
      <c r="I319" s="74"/>
      <c r="J319" s="959" t="str">
        <f t="shared" si="13"/>
        <v/>
      </c>
    </row>
    <row r="320" spans="1:10" ht="38.25">
      <c r="A320" s="1342" t="s">
        <v>3819</v>
      </c>
      <c r="B320" s="843"/>
      <c r="C320" s="845" t="s">
        <v>3820</v>
      </c>
      <c r="D320" s="843" t="s">
        <v>1627</v>
      </c>
      <c r="E320" s="847">
        <v>1</v>
      </c>
      <c r="F320" s="1044"/>
      <c r="G320" s="848">
        <f>E320*F320</f>
        <v>0</v>
      </c>
      <c r="H320" s="845" t="s">
        <v>3821</v>
      </c>
      <c r="I320" s="849"/>
      <c r="J320" s="959" t="str">
        <f t="shared" si="13"/>
        <v>CHYBNÁ CENA</v>
      </c>
    </row>
    <row r="321" spans="1:10" ht="12.75">
      <c r="A321" s="1343"/>
      <c r="B321" s="17"/>
      <c r="C321" s="18"/>
      <c r="D321" s="17"/>
      <c r="E321" s="19"/>
      <c r="F321" s="978"/>
      <c r="G321" s="735"/>
      <c r="H321" s="18"/>
      <c r="I321" s="225"/>
      <c r="J321" s="959" t="str">
        <f t="shared" si="13"/>
        <v/>
      </c>
    </row>
    <row r="322" spans="1:10" ht="25.5">
      <c r="A322" s="1364" t="s">
        <v>2072</v>
      </c>
      <c r="B322" s="17"/>
      <c r="C322" s="90" t="s">
        <v>3822</v>
      </c>
      <c r="D322" s="17" t="s">
        <v>2637</v>
      </c>
      <c r="E322" s="19">
        <v>1</v>
      </c>
      <c r="F322" s="1049"/>
      <c r="G322" s="20">
        <f aca="true" t="shared" si="17" ref="G322:G327">E322*F322</f>
        <v>0</v>
      </c>
      <c r="H322" s="18" t="s">
        <v>3823</v>
      </c>
      <c r="I322" s="225"/>
      <c r="J322" s="959" t="str">
        <f t="shared" si="13"/>
        <v>CHYBNÁ CENA</v>
      </c>
    </row>
    <row r="323" spans="1:10" ht="25.5">
      <c r="A323" s="1364" t="s">
        <v>2072</v>
      </c>
      <c r="B323" s="17"/>
      <c r="C323" s="90" t="s">
        <v>3822</v>
      </c>
      <c r="D323" s="17" t="s">
        <v>2637</v>
      </c>
      <c r="E323" s="19">
        <v>1</v>
      </c>
      <c r="F323" s="1049"/>
      <c r="G323" s="20">
        <f t="shared" si="17"/>
        <v>0</v>
      </c>
      <c r="H323" s="18" t="s">
        <v>3824</v>
      </c>
      <c r="I323" s="225"/>
      <c r="J323" s="959" t="str">
        <f t="shared" si="13"/>
        <v>CHYBNÁ CENA</v>
      </c>
    </row>
    <row r="324" spans="1:10" ht="25.5">
      <c r="A324" s="1364" t="s">
        <v>2072</v>
      </c>
      <c r="B324" s="17"/>
      <c r="C324" s="90" t="s">
        <v>3822</v>
      </c>
      <c r="D324" s="17" t="s">
        <v>2637</v>
      </c>
      <c r="E324" s="19">
        <v>1</v>
      </c>
      <c r="F324" s="1049"/>
      <c r="G324" s="20">
        <f t="shared" si="17"/>
        <v>0</v>
      </c>
      <c r="H324" s="18" t="s">
        <v>3825</v>
      </c>
      <c r="I324" s="225"/>
      <c r="J324" s="959" t="str">
        <f t="shared" si="13"/>
        <v>CHYBNÁ CENA</v>
      </c>
    </row>
    <row r="325" spans="1:10" ht="25.5">
      <c r="A325" s="1364" t="s">
        <v>2072</v>
      </c>
      <c r="B325" s="17"/>
      <c r="C325" s="90" t="s">
        <v>3822</v>
      </c>
      <c r="D325" s="17" t="s">
        <v>2637</v>
      </c>
      <c r="E325" s="19">
        <v>1</v>
      </c>
      <c r="F325" s="1049"/>
      <c r="G325" s="20">
        <f t="shared" si="17"/>
        <v>0</v>
      </c>
      <c r="H325" s="18" t="s">
        <v>3826</v>
      </c>
      <c r="I325" s="225"/>
      <c r="J325" s="959" t="str">
        <f t="shared" si="13"/>
        <v>CHYBNÁ CENA</v>
      </c>
    </row>
    <row r="326" spans="1:10" ht="25.5">
      <c r="A326" s="1364" t="s">
        <v>2072</v>
      </c>
      <c r="B326" s="17"/>
      <c r="C326" s="90" t="s">
        <v>3822</v>
      </c>
      <c r="D326" s="17" t="s">
        <v>2637</v>
      </c>
      <c r="E326" s="19">
        <v>1</v>
      </c>
      <c r="F326" s="1049"/>
      <c r="G326" s="20">
        <f t="shared" si="17"/>
        <v>0</v>
      </c>
      <c r="H326" s="18" t="s">
        <v>3827</v>
      </c>
      <c r="I326" s="225"/>
      <c r="J326" s="959" t="str">
        <f t="shared" si="13"/>
        <v>CHYBNÁ CENA</v>
      </c>
    </row>
    <row r="327" spans="1:10" ht="25.5">
      <c r="A327" s="1364" t="s">
        <v>2072</v>
      </c>
      <c r="B327" s="17"/>
      <c r="C327" s="90" t="s">
        <v>3822</v>
      </c>
      <c r="D327" s="17" t="s">
        <v>2637</v>
      </c>
      <c r="E327" s="19">
        <v>1</v>
      </c>
      <c r="F327" s="1049"/>
      <c r="G327" s="20">
        <f t="shared" si="17"/>
        <v>0</v>
      </c>
      <c r="H327" s="18" t="s">
        <v>3828</v>
      </c>
      <c r="I327" s="225"/>
      <c r="J327" s="959" t="str">
        <f t="shared" si="13"/>
        <v>CHYBNÁ CENA</v>
      </c>
    </row>
    <row r="328" spans="1:10" ht="12.75">
      <c r="A328" s="1343"/>
      <c r="B328" s="17"/>
      <c r="C328" s="18"/>
      <c r="D328" s="17"/>
      <c r="E328" s="19"/>
      <c r="F328" s="978"/>
      <c r="G328" s="734"/>
      <c r="H328" s="18"/>
      <c r="I328" s="225"/>
      <c r="J328" s="959" t="str">
        <f t="shared" si="13"/>
        <v/>
      </c>
    </row>
    <row r="329" spans="1:10" ht="12.75">
      <c r="A329" s="1343" t="s">
        <v>2153</v>
      </c>
      <c r="B329" s="17"/>
      <c r="C329" s="18" t="s">
        <v>3829</v>
      </c>
      <c r="D329" s="17" t="s">
        <v>2637</v>
      </c>
      <c r="E329" s="19">
        <v>1</v>
      </c>
      <c r="F329" s="978"/>
      <c r="G329" s="20">
        <f aca="true" t="shared" si="18" ref="G329:G334">E329*F329</f>
        <v>0</v>
      </c>
      <c r="H329" s="18" t="s">
        <v>3823</v>
      </c>
      <c r="I329" s="225"/>
      <c r="J329" s="959" t="str">
        <f t="shared" si="13"/>
        <v>CHYBNÁ CENA</v>
      </c>
    </row>
    <row r="330" spans="1:10" ht="12.75">
      <c r="A330" s="1343" t="s">
        <v>2153</v>
      </c>
      <c r="B330" s="17"/>
      <c r="C330" s="18" t="s">
        <v>3829</v>
      </c>
      <c r="D330" s="17" t="s">
        <v>2637</v>
      </c>
      <c r="E330" s="19">
        <v>1</v>
      </c>
      <c r="F330" s="978"/>
      <c r="G330" s="20">
        <f t="shared" si="18"/>
        <v>0</v>
      </c>
      <c r="H330" s="18" t="s">
        <v>3824</v>
      </c>
      <c r="I330" s="225"/>
      <c r="J330" s="959" t="str">
        <f t="shared" si="13"/>
        <v>CHYBNÁ CENA</v>
      </c>
    </row>
    <row r="331" spans="1:10" ht="12.75">
      <c r="A331" s="1343" t="s">
        <v>2153</v>
      </c>
      <c r="B331" s="17"/>
      <c r="C331" s="18" t="s">
        <v>3829</v>
      </c>
      <c r="D331" s="17" t="s">
        <v>2637</v>
      </c>
      <c r="E331" s="19">
        <v>1</v>
      </c>
      <c r="F331" s="978"/>
      <c r="G331" s="20">
        <f t="shared" si="18"/>
        <v>0</v>
      </c>
      <c r="H331" s="18" t="s">
        <v>3825</v>
      </c>
      <c r="I331" s="225"/>
      <c r="J331" s="959" t="str">
        <f t="shared" si="13"/>
        <v>CHYBNÁ CENA</v>
      </c>
    </row>
    <row r="332" spans="1:10" ht="12.75">
      <c r="A332" s="1343" t="s">
        <v>2153</v>
      </c>
      <c r="B332" s="17"/>
      <c r="C332" s="18" t="s">
        <v>3829</v>
      </c>
      <c r="D332" s="17" t="s">
        <v>2637</v>
      </c>
      <c r="E332" s="19">
        <v>1</v>
      </c>
      <c r="F332" s="978"/>
      <c r="G332" s="20">
        <f t="shared" si="18"/>
        <v>0</v>
      </c>
      <c r="H332" s="18" t="s">
        <v>3826</v>
      </c>
      <c r="I332" s="225"/>
      <c r="J332" s="959" t="str">
        <f t="shared" si="13"/>
        <v>CHYBNÁ CENA</v>
      </c>
    </row>
    <row r="333" spans="1:10" ht="12.75">
      <c r="A333" s="1343" t="s">
        <v>2153</v>
      </c>
      <c r="B333" s="17"/>
      <c r="C333" s="18" t="s">
        <v>3829</v>
      </c>
      <c r="D333" s="17" t="s">
        <v>2637</v>
      </c>
      <c r="E333" s="19">
        <v>1</v>
      </c>
      <c r="F333" s="978"/>
      <c r="G333" s="20">
        <f t="shared" si="18"/>
        <v>0</v>
      </c>
      <c r="H333" s="18" t="s">
        <v>3827</v>
      </c>
      <c r="I333" s="225"/>
      <c r="J333" s="959" t="str">
        <f aca="true" t="shared" si="19" ref="J333:J398">IF((ISBLANK(D333)),"",IF(G333&lt;=0,"CHYBNÁ CENA",""))</f>
        <v>CHYBNÁ CENA</v>
      </c>
    </row>
    <row r="334" spans="1:10" ht="12.75">
      <c r="A334" s="1343" t="s">
        <v>2153</v>
      </c>
      <c r="B334" s="17"/>
      <c r="C334" s="18" t="s">
        <v>3829</v>
      </c>
      <c r="D334" s="17" t="s">
        <v>2637</v>
      </c>
      <c r="E334" s="19">
        <v>1</v>
      </c>
      <c r="F334" s="978"/>
      <c r="G334" s="20">
        <f t="shared" si="18"/>
        <v>0</v>
      </c>
      <c r="H334" s="18" t="s">
        <v>3828</v>
      </c>
      <c r="I334" s="225"/>
      <c r="J334" s="959" t="str">
        <f t="shared" si="19"/>
        <v>CHYBNÁ CENA</v>
      </c>
    </row>
    <row r="335" spans="1:10" ht="12.75">
      <c r="A335" s="1343"/>
      <c r="B335" s="17"/>
      <c r="C335" s="18"/>
      <c r="D335" s="17"/>
      <c r="E335" s="19"/>
      <c r="F335" s="978"/>
      <c r="G335" s="738"/>
      <c r="H335" s="18"/>
      <c r="I335" s="225"/>
      <c r="J335" s="959" t="str">
        <f t="shared" si="19"/>
        <v/>
      </c>
    </row>
    <row r="336" spans="1:10" ht="12.75">
      <c r="A336" s="1360"/>
      <c r="B336" s="110"/>
      <c r="C336" s="111" t="s">
        <v>2045</v>
      </c>
      <c r="D336" s="110" t="s">
        <v>2015</v>
      </c>
      <c r="E336" s="112">
        <v>10</v>
      </c>
      <c r="F336" s="1053"/>
      <c r="G336" s="20">
        <f>E336*F336</f>
        <v>0</v>
      </c>
      <c r="H336" s="113"/>
      <c r="I336" s="225"/>
      <c r="J336" s="959" t="str">
        <f t="shared" si="19"/>
        <v>CHYBNÁ CENA</v>
      </c>
    </row>
    <row r="337" spans="1:10" ht="12.75">
      <c r="A337" s="1360"/>
      <c r="B337" s="110"/>
      <c r="C337" s="111" t="s">
        <v>3830</v>
      </c>
      <c r="D337" s="110" t="s">
        <v>2015</v>
      </c>
      <c r="E337" s="112">
        <v>5</v>
      </c>
      <c r="F337" s="1053"/>
      <c r="G337" s="20">
        <f>E337*F337</f>
        <v>0</v>
      </c>
      <c r="H337" s="113"/>
      <c r="I337" s="225"/>
      <c r="J337" s="959" t="str">
        <f t="shared" si="19"/>
        <v>CHYBNÁ CENA</v>
      </c>
    </row>
    <row r="338" spans="1:10" ht="12.75">
      <c r="A338" s="1360"/>
      <c r="B338" s="110"/>
      <c r="C338" s="111" t="s">
        <v>1846</v>
      </c>
      <c r="D338" s="110" t="s">
        <v>2015</v>
      </c>
      <c r="E338" s="112">
        <v>5</v>
      </c>
      <c r="F338" s="1053"/>
      <c r="G338" s="20">
        <f>E338*F338</f>
        <v>0</v>
      </c>
      <c r="H338" s="113"/>
      <c r="I338" s="225"/>
      <c r="J338" s="959" t="str">
        <f t="shared" si="19"/>
        <v>CHYBNÁ CENA</v>
      </c>
    </row>
    <row r="339" spans="1:10" ht="12.75">
      <c r="A339" s="1360"/>
      <c r="B339" s="110"/>
      <c r="C339" s="111" t="s">
        <v>1847</v>
      </c>
      <c r="D339" s="110" t="s">
        <v>2015</v>
      </c>
      <c r="E339" s="112">
        <v>16</v>
      </c>
      <c r="F339" s="1053"/>
      <c r="G339" s="20">
        <f>E339*F339</f>
        <v>0</v>
      </c>
      <c r="H339" s="113"/>
      <c r="I339" s="225"/>
      <c r="J339" s="959" t="str">
        <f t="shared" si="19"/>
        <v>CHYBNÁ CENA</v>
      </c>
    </row>
    <row r="340" spans="1:10" ht="12.75">
      <c r="A340" s="1343"/>
      <c r="B340" s="17"/>
      <c r="C340" s="18"/>
      <c r="D340" s="17"/>
      <c r="E340" s="19"/>
      <c r="F340" s="1054"/>
      <c r="G340" s="57"/>
      <c r="H340" s="18"/>
      <c r="I340" s="235"/>
      <c r="J340" s="959" t="str">
        <f t="shared" si="19"/>
        <v/>
      </c>
    </row>
    <row r="341" spans="1:10" ht="38.25">
      <c r="A341" s="1343"/>
      <c r="B341" s="17"/>
      <c r="C341" s="824" t="s">
        <v>3585</v>
      </c>
      <c r="D341" s="84"/>
      <c r="E341" s="105"/>
      <c r="F341" s="1054"/>
      <c r="G341" s="57"/>
      <c r="H341" s="107"/>
      <c r="I341" s="235"/>
      <c r="J341" s="959" t="str">
        <f t="shared" si="19"/>
        <v/>
      </c>
    </row>
    <row r="342" spans="1:10" ht="12.75">
      <c r="A342" s="1343"/>
      <c r="B342" s="17"/>
      <c r="C342" s="841" t="s">
        <v>3586</v>
      </c>
      <c r="D342" s="103" t="s">
        <v>2637</v>
      </c>
      <c r="E342" s="105">
        <v>6</v>
      </c>
      <c r="F342" s="978"/>
      <c r="G342" s="20">
        <f>E342*F342</f>
        <v>0</v>
      </c>
      <c r="H342" s="107"/>
      <c r="I342" s="235"/>
      <c r="J342" s="959" t="str">
        <f t="shared" si="19"/>
        <v>CHYBNÁ CENA</v>
      </c>
    </row>
    <row r="343" spans="1:10" ht="13.5" thickBot="1">
      <c r="A343" s="1361"/>
      <c r="B343" s="852"/>
      <c r="C343" s="853"/>
      <c r="D343" s="852"/>
      <c r="E343" s="854"/>
      <c r="F343" s="980"/>
      <c r="G343" s="836"/>
      <c r="H343" s="853"/>
      <c r="I343" s="850"/>
      <c r="J343" s="959" t="str">
        <f t="shared" si="19"/>
        <v/>
      </c>
    </row>
    <row r="344" spans="1:10" ht="12.75">
      <c r="A344" s="1354"/>
      <c r="B344" s="69"/>
      <c r="C344" s="837" t="s">
        <v>4161</v>
      </c>
      <c r="D344" s="69"/>
      <c r="E344" s="72"/>
      <c r="F344" s="1046"/>
      <c r="G344" s="73">
        <f>SUBTOTAL(9,G320:G343)</f>
        <v>0</v>
      </c>
      <c r="H344" s="71"/>
      <c r="I344" s="75"/>
      <c r="J344" s="959" t="str">
        <f t="shared" si="19"/>
        <v/>
      </c>
    </row>
    <row r="345" spans="1:10" ht="12.75">
      <c r="A345" s="1355"/>
      <c r="B345" s="838"/>
      <c r="C345" s="839" t="s">
        <v>3831</v>
      </c>
      <c r="D345" s="103" t="s">
        <v>1627</v>
      </c>
      <c r="E345" s="105">
        <v>1</v>
      </c>
      <c r="F345" s="978"/>
      <c r="G345" s="20">
        <f>E345*F345</f>
        <v>0</v>
      </c>
      <c r="H345" s="840"/>
      <c r="I345" s="80"/>
      <c r="J345" s="959" t="str">
        <f t="shared" si="19"/>
        <v>CHYBNÁ CENA</v>
      </c>
    </row>
    <row r="346" spans="1:10" ht="12.75">
      <c r="A346" s="1362"/>
      <c r="B346" s="69"/>
      <c r="C346" s="70"/>
      <c r="D346" s="69"/>
      <c r="E346" s="72"/>
      <c r="F346" s="1046"/>
      <c r="G346" s="73"/>
      <c r="H346" s="71"/>
      <c r="I346" s="74"/>
      <c r="J346" s="959" t="str">
        <f t="shared" si="19"/>
        <v/>
      </c>
    </row>
    <row r="347" spans="1:10" ht="15" thickBot="1">
      <c r="A347" s="1377"/>
      <c r="B347" s="69"/>
      <c r="C347" s="120" t="s">
        <v>3832</v>
      </c>
      <c r="D347" s="69"/>
      <c r="E347" s="72"/>
      <c r="F347" s="1046"/>
      <c r="G347" s="115"/>
      <c r="H347" s="71"/>
      <c r="I347" s="74"/>
      <c r="J347" s="959" t="str">
        <f t="shared" si="19"/>
        <v/>
      </c>
    </row>
    <row r="348" spans="1:10" ht="38.25">
      <c r="A348" s="1378" t="s">
        <v>3833</v>
      </c>
      <c r="B348" s="866"/>
      <c r="C348" s="867" t="s">
        <v>3834</v>
      </c>
      <c r="D348" s="866" t="s">
        <v>1627</v>
      </c>
      <c r="E348" s="868">
        <v>1</v>
      </c>
      <c r="F348" s="1055"/>
      <c r="G348" s="848">
        <f>E348*F348</f>
        <v>0</v>
      </c>
      <c r="H348" s="867" t="s">
        <v>3835</v>
      </c>
      <c r="I348" s="869"/>
      <c r="J348" s="959" t="str">
        <f t="shared" si="19"/>
        <v>CHYBNÁ CENA</v>
      </c>
    </row>
    <row r="349" spans="1:10" ht="12.75">
      <c r="A349" s="1343"/>
      <c r="B349" s="17"/>
      <c r="C349" s="18"/>
      <c r="D349" s="17"/>
      <c r="E349" s="19"/>
      <c r="F349" s="978"/>
      <c r="G349" s="20"/>
      <c r="H349" s="18"/>
      <c r="I349" s="225"/>
      <c r="J349" s="959" t="str">
        <f t="shared" si="19"/>
        <v/>
      </c>
    </row>
    <row r="350" spans="1:10" ht="25.5">
      <c r="A350" s="1379" t="s">
        <v>3836</v>
      </c>
      <c r="B350" s="1335"/>
      <c r="C350" s="1336" t="s">
        <v>4880</v>
      </c>
      <c r="D350" s="1335" t="s">
        <v>1627</v>
      </c>
      <c r="E350" s="1267">
        <v>1</v>
      </c>
      <c r="F350" s="1268"/>
      <c r="G350" s="1269">
        <f>E350*F350</f>
        <v>0</v>
      </c>
      <c r="H350" s="1270" t="s">
        <v>3835</v>
      </c>
      <c r="I350" s="1337"/>
      <c r="J350" s="959" t="str">
        <f t="shared" si="19"/>
        <v>CHYBNÁ CENA</v>
      </c>
    </row>
    <row r="351" spans="1:10" ht="12.75">
      <c r="A351" s="1344"/>
      <c r="B351" s="60"/>
      <c r="C351" s="61"/>
      <c r="D351" s="60"/>
      <c r="E351" s="19"/>
      <c r="F351" s="978"/>
      <c r="G351" s="20"/>
      <c r="H351" s="18"/>
      <c r="I351" s="235"/>
      <c r="J351" s="959" t="str">
        <f t="shared" si="19"/>
        <v/>
      </c>
    </row>
    <row r="352" spans="1:10" s="108" customFormat="1" ht="12.75">
      <c r="A352" s="1379" t="s">
        <v>1838</v>
      </c>
      <c r="B352" s="1335"/>
      <c r="C352" s="1336" t="s">
        <v>4770</v>
      </c>
      <c r="D352" s="1335" t="s">
        <v>2637</v>
      </c>
      <c r="E352" s="1267">
        <v>1</v>
      </c>
      <c r="F352" s="1268"/>
      <c r="G352" s="1269">
        <f>E352*F352</f>
        <v>0</v>
      </c>
      <c r="H352" s="1270" t="s">
        <v>4771</v>
      </c>
      <c r="I352" s="1337"/>
      <c r="J352" s="959" t="str">
        <f t="shared" si="19"/>
        <v>CHYBNÁ CENA</v>
      </c>
    </row>
    <row r="353" spans="1:10" ht="12.75">
      <c r="A353" s="1344"/>
      <c r="B353" s="60"/>
      <c r="C353" s="61"/>
      <c r="D353" s="60"/>
      <c r="E353" s="19"/>
      <c r="F353" s="978"/>
      <c r="G353" s="20"/>
      <c r="H353" s="18"/>
      <c r="I353" s="235"/>
      <c r="J353" s="959" t="str">
        <f t="shared" si="19"/>
        <v/>
      </c>
    </row>
    <row r="354" spans="1:10" ht="17.25" thickBot="1">
      <c r="A354" s="1361"/>
      <c r="B354" s="852"/>
      <c r="C354" s="853" t="s">
        <v>4772</v>
      </c>
      <c r="D354" s="852" t="s">
        <v>2925</v>
      </c>
      <c r="E354" s="854">
        <v>5</v>
      </c>
      <c r="F354" s="980"/>
      <c r="G354" s="836">
        <f>E354*F354</f>
        <v>0</v>
      </c>
      <c r="H354" s="853" t="s">
        <v>4771</v>
      </c>
      <c r="I354" s="850"/>
      <c r="J354" s="959" t="str">
        <f t="shared" si="19"/>
        <v>CHYBNÁ CENA</v>
      </c>
    </row>
    <row r="355" spans="1:10" ht="12.75">
      <c r="A355" s="1354"/>
      <c r="B355" s="69"/>
      <c r="C355" s="837" t="s">
        <v>4162</v>
      </c>
      <c r="D355" s="69"/>
      <c r="E355" s="72"/>
      <c r="F355" s="1046"/>
      <c r="G355" s="73">
        <f>SUBTOTAL(9,G348:G354)</f>
        <v>0</v>
      </c>
      <c r="H355" s="71"/>
      <c r="I355" s="75"/>
      <c r="J355" s="959" t="str">
        <f t="shared" si="19"/>
        <v/>
      </c>
    </row>
    <row r="356" spans="1:10" ht="12.75">
      <c r="A356" s="1355"/>
      <c r="B356" s="838"/>
      <c r="C356" s="839" t="s">
        <v>4773</v>
      </c>
      <c r="D356" s="103" t="s">
        <v>1627</v>
      </c>
      <c r="E356" s="105">
        <v>1</v>
      </c>
      <c r="F356" s="978"/>
      <c r="G356" s="20">
        <f>E356*F356</f>
        <v>0</v>
      </c>
      <c r="H356" s="840"/>
      <c r="I356" s="80"/>
      <c r="J356" s="959" t="str">
        <f t="shared" si="19"/>
        <v>CHYBNÁ CENA</v>
      </c>
    </row>
    <row r="357" spans="1:10" ht="12.75">
      <c r="A357" s="1362"/>
      <c r="B357" s="69"/>
      <c r="C357" s="70"/>
      <c r="D357" s="69"/>
      <c r="E357" s="72"/>
      <c r="F357" s="1046"/>
      <c r="G357" s="73"/>
      <c r="H357" s="71"/>
      <c r="I357" s="74"/>
      <c r="J357" s="959" t="str">
        <f t="shared" si="19"/>
        <v/>
      </c>
    </row>
    <row r="358" spans="1:10" ht="15" thickBot="1">
      <c r="A358" s="1377"/>
      <c r="B358" s="69"/>
      <c r="C358" s="120" t="s">
        <v>4774</v>
      </c>
      <c r="D358" s="69"/>
      <c r="E358" s="72"/>
      <c r="F358" s="1046"/>
      <c r="G358" s="115"/>
      <c r="H358" s="71"/>
      <c r="I358" s="74"/>
      <c r="J358" s="959" t="str">
        <f t="shared" si="19"/>
        <v/>
      </c>
    </row>
    <row r="359" spans="1:10" ht="38.25">
      <c r="A359" s="1380" t="s">
        <v>4775</v>
      </c>
      <c r="B359" s="870"/>
      <c r="C359" s="845" t="s">
        <v>4776</v>
      </c>
      <c r="D359" s="870" t="s">
        <v>1627</v>
      </c>
      <c r="E359" s="847">
        <v>1</v>
      </c>
      <c r="F359" s="1044"/>
      <c r="G359" s="848">
        <f>E359*F359</f>
        <v>0</v>
      </c>
      <c r="H359" s="871" t="s">
        <v>3843</v>
      </c>
      <c r="I359" s="872"/>
      <c r="J359" s="959" t="str">
        <f t="shared" si="19"/>
        <v>CHYBNÁ CENA</v>
      </c>
    </row>
    <row r="360" spans="1:10" ht="12.75">
      <c r="A360" s="1343"/>
      <c r="B360" s="17"/>
      <c r="C360" s="18"/>
      <c r="D360" s="17"/>
      <c r="E360" s="19"/>
      <c r="F360" s="978"/>
      <c r="G360" s="20"/>
      <c r="H360" s="61"/>
      <c r="I360" s="225"/>
      <c r="J360" s="959" t="str">
        <f t="shared" si="19"/>
        <v/>
      </c>
    </row>
    <row r="361" spans="1:10" ht="12.75">
      <c r="A361" s="1343"/>
      <c r="B361" s="17"/>
      <c r="C361" s="18" t="s">
        <v>3844</v>
      </c>
      <c r="D361" s="17" t="s">
        <v>2637</v>
      </c>
      <c r="E361" s="19">
        <v>2</v>
      </c>
      <c r="F361" s="978"/>
      <c r="G361" s="20">
        <f>E361*F361</f>
        <v>0</v>
      </c>
      <c r="H361" s="18" t="s">
        <v>3843</v>
      </c>
      <c r="I361" s="225"/>
      <c r="J361" s="959" t="str">
        <f t="shared" si="19"/>
        <v>CHYBNÁ CENA</v>
      </c>
    </row>
    <row r="362" spans="1:10" ht="12.75">
      <c r="A362" s="1343"/>
      <c r="B362" s="17"/>
      <c r="C362" s="18"/>
      <c r="D362" s="17"/>
      <c r="E362" s="19"/>
      <c r="F362" s="978"/>
      <c r="G362" s="20"/>
      <c r="H362" s="18"/>
      <c r="I362" s="225"/>
      <c r="J362" s="959" t="str">
        <f t="shared" si="19"/>
        <v/>
      </c>
    </row>
    <row r="363" spans="1:10" ht="12.75">
      <c r="A363" s="1344" t="s">
        <v>1842</v>
      </c>
      <c r="B363" s="60"/>
      <c r="C363" s="98" t="s">
        <v>3912</v>
      </c>
      <c r="D363" s="17" t="s">
        <v>2637</v>
      </c>
      <c r="E363" s="19">
        <v>1</v>
      </c>
      <c r="F363" s="978"/>
      <c r="G363" s="20">
        <f>E363*F363</f>
        <v>0</v>
      </c>
      <c r="H363" s="18" t="s">
        <v>3843</v>
      </c>
      <c r="I363" s="235"/>
      <c r="J363" s="959" t="str">
        <f t="shared" si="19"/>
        <v>CHYBNÁ CENA</v>
      </c>
    </row>
    <row r="364" spans="1:10" ht="12.75">
      <c r="A364" s="1343"/>
      <c r="B364" s="17"/>
      <c r="C364" s="18"/>
      <c r="D364" s="17"/>
      <c r="E364" s="58"/>
      <c r="F364" s="1045"/>
      <c r="G364" s="57"/>
      <c r="H364" s="18"/>
      <c r="I364" s="225"/>
      <c r="J364" s="959" t="str">
        <f t="shared" si="19"/>
        <v/>
      </c>
    </row>
    <row r="365" spans="1:10" ht="12.75">
      <c r="A365" s="1343" t="s">
        <v>2072</v>
      </c>
      <c r="B365" s="17"/>
      <c r="C365" s="90" t="s">
        <v>3845</v>
      </c>
      <c r="D365" s="17" t="s">
        <v>2637</v>
      </c>
      <c r="E365" s="19">
        <v>1</v>
      </c>
      <c r="F365" s="978"/>
      <c r="G365" s="20">
        <f>E365*F365</f>
        <v>0</v>
      </c>
      <c r="H365" s="18" t="s">
        <v>3843</v>
      </c>
      <c r="I365" s="225"/>
      <c r="J365" s="959" t="str">
        <f t="shared" si="19"/>
        <v>CHYBNÁ CENA</v>
      </c>
    </row>
    <row r="366" spans="1:10" ht="12.75">
      <c r="A366" s="1343"/>
      <c r="B366" s="17"/>
      <c r="C366" s="18"/>
      <c r="D366" s="17"/>
      <c r="E366" s="19"/>
      <c r="F366" s="978"/>
      <c r="G366" s="20"/>
      <c r="H366" s="18"/>
      <c r="I366" s="225"/>
      <c r="J366" s="959" t="str">
        <f t="shared" si="19"/>
        <v/>
      </c>
    </row>
    <row r="367" spans="1:10" ht="25.5">
      <c r="A367" s="1343"/>
      <c r="B367" s="17"/>
      <c r="C367" s="18" t="s">
        <v>3846</v>
      </c>
      <c r="D367" s="17" t="s">
        <v>2637</v>
      </c>
      <c r="E367" s="19">
        <v>2</v>
      </c>
      <c r="F367" s="978"/>
      <c r="G367" s="20">
        <f>E367*F367</f>
        <v>0</v>
      </c>
      <c r="H367" s="18" t="s">
        <v>3843</v>
      </c>
      <c r="I367" s="225"/>
      <c r="J367" s="959" t="str">
        <f t="shared" si="19"/>
        <v>CHYBNÁ CENA</v>
      </c>
    </row>
    <row r="368" spans="1:10" ht="12.75">
      <c r="A368" s="1343"/>
      <c r="B368" s="17"/>
      <c r="C368" s="18"/>
      <c r="D368" s="17"/>
      <c r="E368" s="19"/>
      <c r="F368" s="978"/>
      <c r="G368" s="20"/>
      <c r="H368" s="18"/>
      <c r="I368" s="225"/>
      <c r="J368" s="959" t="str">
        <f t="shared" si="19"/>
        <v/>
      </c>
    </row>
    <row r="369" spans="1:10" ht="13.5" thickBot="1">
      <c r="A369" s="1361"/>
      <c r="B369" s="852"/>
      <c r="C369" s="853" t="s">
        <v>2044</v>
      </c>
      <c r="D369" s="852" t="s">
        <v>2015</v>
      </c>
      <c r="E369" s="854">
        <v>7.8</v>
      </c>
      <c r="F369" s="980"/>
      <c r="G369" s="836">
        <f>E369*F369</f>
        <v>0</v>
      </c>
      <c r="H369" s="853" t="s">
        <v>3843</v>
      </c>
      <c r="I369" s="850"/>
      <c r="J369" s="959" t="str">
        <f t="shared" si="19"/>
        <v>CHYBNÁ CENA</v>
      </c>
    </row>
    <row r="370" spans="1:10" ht="12.75">
      <c r="A370" s="1354"/>
      <c r="B370" s="69"/>
      <c r="C370" s="837" t="s">
        <v>4163</v>
      </c>
      <c r="D370" s="69"/>
      <c r="E370" s="72"/>
      <c r="F370" s="1046"/>
      <c r="G370" s="73">
        <f>SUBTOTAL(9,G359:G369)</f>
        <v>0</v>
      </c>
      <c r="H370" s="71"/>
      <c r="I370" s="75"/>
      <c r="J370" s="959" t="str">
        <f t="shared" si="19"/>
        <v/>
      </c>
    </row>
    <row r="371" spans="1:10" ht="12.75">
      <c r="A371" s="1355"/>
      <c r="B371" s="838"/>
      <c r="C371" s="839" t="s">
        <v>3847</v>
      </c>
      <c r="D371" s="103" t="s">
        <v>1627</v>
      </c>
      <c r="E371" s="105">
        <v>1</v>
      </c>
      <c r="F371" s="978"/>
      <c r="G371" s="20">
        <f>E371*F371</f>
        <v>0</v>
      </c>
      <c r="H371" s="840"/>
      <c r="I371" s="80"/>
      <c r="J371" s="959" t="str">
        <f t="shared" si="19"/>
        <v>CHYBNÁ CENA</v>
      </c>
    </row>
    <row r="372" spans="1:10" ht="12.75">
      <c r="A372" s="1362"/>
      <c r="B372" s="69"/>
      <c r="C372" s="70"/>
      <c r="D372" s="69"/>
      <c r="E372" s="72"/>
      <c r="F372" s="1046"/>
      <c r="G372" s="73"/>
      <c r="H372" s="71"/>
      <c r="I372" s="74"/>
      <c r="J372" s="959" t="str">
        <f t="shared" si="19"/>
        <v/>
      </c>
    </row>
    <row r="373" spans="1:10" ht="26.25" thickBot="1">
      <c r="A373" s="1377"/>
      <c r="B373" s="69"/>
      <c r="C373" s="120" t="s">
        <v>3848</v>
      </c>
      <c r="D373" s="69"/>
      <c r="E373" s="72"/>
      <c r="F373" s="1046"/>
      <c r="G373" s="115"/>
      <c r="H373" s="71"/>
      <c r="I373" s="74"/>
      <c r="J373" s="959" t="str">
        <f t="shared" si="19"/>
        <v/>
      </c>
    </row>
    <row r="374" spans="1:10" ht="38.25">
      <c r="A374" s="1342" t="s">
        <v>3849</v>
      </c>
      <c r="B374" s="843"/>
      <c r="C374" s="845" t="s">
        <v>3850</v>
      </c>
      <c r="D374" s="843" t="s">
        <v>1627</v>
      </c>
      <c r="E374" s="847">
        <v>1</v>
      </c>
      <c r="F374" s="1044"/>
      <c r="G374" s="848">
        <f>E374*F374</f>
        <v>0</v>
      </c>
      <c r="H374" s="845" t="s">
        <v>3851</v>
      </c>
      <c r="I374" s="849"/>
      <c r="J374" s="959" t="str">
        <f t="shared" si="19"/>
        <v>CHYBNÁ CENA</v>
      </c>
    </row>
    <row r="375" spans="1:10" ht="12.75">
      <c r="A375" s="1343"/>
      <c r="B375" s="17"/>
      <c r="C375" s="18"/>
      <c r="D375" s="17"/>
      <c r="E375" s="19"/>
      <c r="F375" s="978"/>
      <c r="G375" s="20"/>
      <c r="H375" s="18"/>
      <c r="I375" s="225"/>
      <c r="J375" s="959" t="str">
        <f t="shared" si="19"/>
        <v/>
      </c>
    </row>
    <row r="376" spans="1:10" ht="12.75">
      <c r="A376" s="1344" t="s">
        <v>1842</v>
      </c>
      <c r="B376" s="60"/>
      <c r="C376" s="98" t="s">
        <v>3913</v>
      </c>
      <c r="D376" s="60" t="s">
        <v>2637</v>
      </c>
      <c r="E376" s="19">
        <v>4</v>
      </c>
      <c r="F376" s="978"/>
      <c r="G376" s="20">
        <f>E376*F376</f>
        <v>0</v>
      </c>
      <c r="H376" s="18" t="s">
        <v>3851</v>
      </c>
      <c r="I376" s="225"/>
      <c r="J376" s="959" t="str">
        <f t="shared" si="19"/>
        <v>CHYBNÁ CENA</v>
      </c>
    </row>
    <row r="377" spans="1:10" ht="12.75">
      <c r="A377" s="1344"/>
      <c r="B377" s="60"/>
      <c r="C377" s="338"/>
      <c r="D377" s="60"/>
      <c r="E377" s="19"/>
      <c r="F377" s="978"/>
      <c r="G377" s="20"/>
      <c r="H377" s="18"/>
      <c r="I377" s="225"/>
      <c r="J377" s="959" t="str">
        <f t="shared" si="19"/>
        <v/>
      </c>
    </row>
    <row r="378" spans="1:10" ht="25.5">
      <c r="A378" s="1343"/>
      <c r="B378" s="17"/>
      <c r="C378" s="104" t="s">
        <v>2073</v>
      </c>
      <c r="D378" s="17"/>
      <c r="E378" s="19"/>
      <c r="F378" s="1045"/>
      <c r="G378" s="20"/>
      <c r="H378" s="18"/>
      <c r="I378" s="235"/>
      <c r="J378" s="959" t="str">
        <f t="shared" si="19"/>
        <v/>
      </c>
    </row>
    <row r="379" spans="1:10" ht="17.25" thickBot="1">
      <c r="A379" s="1361"/>
      <c r="B379" s="852"/>
      <c r="C379" s="862" t="s">
        <v>3583</v>
      </c>
      <c r="D379" s="852" t="s">
        <v>2925</v>
      </c>
      <c r="E379" s="854">
        <v>3</v>
      </c>
      <c r="F379" s="980"/>
      <c r="G379" s="836">
        <f>E379*F379</f>
        <v>0</v>
      </c>
      <c r="H379" s="853"/>
      <c r="I379" s="850"/>
      <c r="J379" s="959" t="str">
        <f t="shared" si="19"/>
        <v>CHYBNÁ CENA</v>
      </c>
    </row>
    <row r="380" spans="1:10" ht="12.75">
      <c r="A380" s="1354"/>
      <c r="B380" s="69"/>
      <c r="C380" s="837" t="s">
        <v>4164</v>
      </c>
      <c r="D380" s="69"/>
      <c r="E380" s="72"/>
      <c r="F380" s="1046"/>
      <c r="G380" s="73">
        <f>SUBTOTAL(9,G374:G379)</f>
        <v>0</v>
      </c>
      <c r="H380" s="71"/>
      <c r="I380" s="75"/>
      <c r="J380" s="959" t="str">
        <f t="shared" si="19"/>
        <v/>
      </c>
    </row>
    <row r="381" spans="1:10" ht="12.75">
      <c r="A381" s="1355"/>
      <c r="B381" s="838"/>
      <c r="C381" s="839" t="s">
        <v>3852</v>
      </c>
      <c r="D381" s="103" t="s">
        <v>1627</v>
      </c>
      <c r="E381" s="105">
        <v>1</v>
      </c>
      <c r="F381" s="978"/>
      <c r="G381" s="20">
        <f>E381*F381</f>
        <v>0</v>
      </c>
      <c r="H381" s="840"/>
      <c r="I381" s="80"/>
      <c r="J381" s="959" t="str">
        <f t="shared" si="19"/>
        <v>CHYBNÁ CENA</v>
      </c>
    </row>
    <row r="382" spans="1:10" ht="12.75">
      <c r="A382" s="1362"/>
      <c r="B382" s="69"/>
      <c r="C382" s="70"/>
      <c r="D382" s="69"/>
      <c r="E382" s="72"/>
      <c r="F382" s="1046"/>
      <c r="G382" s="73"/>
      <c r="H382" s="71"/>
      <c r="I382" s="74"/>
      <c r="J382" s="959" t="str">
        <f t="shared" si="19"/>
        <v/>
      </c>
    </row>
    <row r="383" spans="1:10" ht="15" thickBot="1">
      <c r="A383" s="1377"/>
      <c r="B383" s="69"/>
      <c r="C383" s="120" t="s">
        <v>3914</v>
      </c>
      <c r="D383" s="69"/>
      <c r="E383" s="72"/>
      <c r="F383" s="1046"/>
      <c r="G383" s="115"/>
      <c r="H383" s="71"/>
      <c r="I383" s="74"/>
      <c r="J383" s="959" t="str">
        <f t="shared" si="19"/>
        <v/>
      </c>
    </row>
    <row r="384" spans="1:10" ht="38.25">
      <c r="A384" s="1342" t="s">
        <v>3853</v>
      </c>
      <c r="B384" s="843"/>
      <c r="C384" s="845" t="s">
        <v>3854</v>
      </c>
      <c r="D384" s="843" t="s">
        <v>1627</v>
      </c>
      <c r="E384" s="847">
        <v>1</v>
      </c>
      <c r="F384" s="1044"/>
      <c r="G384" s="848">
        <f>E384*F384</f>
        <v>0</v>
      </c>
      <c r="H384" s="845" t="s">
        <v>2055</v>
      </c>
      <c r="I384" s="849"/>
      <c r="J384" s="959" t="str">
        <f t="shared" si="19"/>
        <v>CHYBNÁ CENA</v>
      </c>
    </row>
    <row r="385" spans="1:10" ht="12.75">
      <c r="A385" s="1343"/>
      <c r="B385" s="17"/>
      <c r="C385" s="18"/>
      <c r="D385" s="17"/>
      <c r="E385" s="19"/>
      <c r="F385" s="978"/>
      <c r="G385" s="738"/>
      <c r="H385" s="18"/>
      <c r="I385" s="225"/>
      <c r="J385" s="959" t="str">
        <f t="shared" si="19"/>
        <v/>
      </c>
    </row>
    <row r="386" spans="1:10" ht="25.5">
      <c r="A386" s="1343" t="s">
        <v>1842</v>
      </c>
      <c r="B386" s="17"/>
      <c r="C386" s="18" t="s">
        <v>3855</v>
      </c>
      <c r="D386" s="17" t="s">
        <v>2637</v>
      </c>
      <c r="E386" s="19">
        <v>1</v>
      </c>
      <c r="F386" s="1056"/>
      <c r="G386" s="20">
        <f>E386*F386</f>
        <v>0</v>
      </c>
      <c r="H386" s="18" t="s">
        <v>2055</v>
      </c>
      <c r="I386" s="225"/>
      <c r="J386" s="959" t="str">
        <f t="shared" si="19"/>
        <v>CHYBNÁ CENA</v>
      </c>
    </row>
    <row r="387" spans="1:10" ht="12.75">
      <c r="A387" s="1343"/>
      <c r="B387" s="17"/>
      <c r="C387" s="18"/>
      <c r="D387" s="17"/>
      <c r="E387" s="19"/>
      <c r="F387" s="1056"/>
      <c r="G387" s="85"/>
      <c r="H387" s="18"/>
      <c r="I387" s="225"/>
      <c r="J387" s="959" t="str">
        <f t="shared" si="19"/>
        <v/>
      </c>
    </row>
    <row r="388" spans="1:10" ht="63.75">
      <c r="A388" s="1338" t="s">
        <v>4881</v>
      </c>
      <c r="B388" s="1265"/>
      <c r="C388" s="1270" t="s">
        <v>4882</v>
      </c>
      <c r="D388" s="1265" t="s">
        <v>2637</v>
      </c>
      <c r="E388" s="1267">
        <v>1</v>
      </c>
      <c r="F388" s="1339"/>
      <c r="G388" s="1269">
        <f>E388*F388</f>
        <v>0</v>
      </c>
      <c r="H388" s="1270" t="s">
        <v>2055</v>
      </c>
      <c r="I388" s="1329"/>
      <c r="J388" s="959" t="str">
        <f t="shared" si="19"/>
        <v>CHYBNÁ CENA</v>
      </c>
    </row>
    <row r="389" spans="1:10" ht="12.75">
      <c r="A389" s="1343"/>
      <c r="B389" s="17"/>
      <c r="C389" s="18"/>
      <c r="D389" s="17"/>
      <c r="E389" s="19"/>
      <c r="F389" s="978"/>
      <c r="G389" s="738"/>
      <c r="H389" s="18"/>
      <c r="I389" s="225"/>
      <c r="J389" s="959" t="str">
        <f t="shared" si="19"/>
        <v/>
      </c>
    </row>
    <row r="390" spans="1:10" ht="38.25">
      <c r="A390" s="1344"/>
      <c r="B390" s="60"/>
      <c r="C390" s="824" t="s">
        <v>3585</v>
      </c>
      <c r="D390" s="84"/>
      <c r="E390" s="105"/>
      <c r="F390" s="978"/>
      <c r="G390" s="20"/>
      <c r="H390" s="107"/>
      <c r="I390" s="225"/>
      <c r="J390" s="959" t="str">
        <f t="shared" si="19"/>
        <v/>
      </c>
    </row>
    <row r="391" spans="1:10" ht="12.75">
      <c r="A391" s="1344"/>
      <c r="B391" s="60"/>
      <c r="C391" s="841" t="s">
        <v>3586</v>
      </c>
      <c r="D391" s="103" t="s">
        <v>2637</v>
      </c>
      <c r="E391" s="105">
        <v>1</v>
      </c>
      <c r="F391" s="978"/>
      <c r="G391" s="20">
        <f>E391*F391</f>
        <v>0</v>
      </c>
      <c r="H391" s="107"/>
      <c r="I391" s="225"/>
      <c r="J391" s="959" t="str">
        <f t="shared" si="19"/>
        <v>CHYBNÁ CENA</v>
      </c>
    </row>
    <row r="392" spans="1:10" ht="12.75">
      <c r="A392" s="1344"/>
      <c r="B392" s="60"/>
      <c r="C392" s="61"/>
      <c r="D392" s="60"/>
      <c r="E392" s="58"/>
      <c r="F392" s="978"/>
      <c r="G392" s="20"/>
      <c r="H392" s="61"/>
      <c r="I392" s="225"/>
      <c r="J392" s="959" t="str">
        <f t="shared" si="19"/>
        <v/>
      </c>
    </row>
    <row r="393" spans="1:10" ht="13.5" thickBot="1">
      <c r="A393" s="1361"/>
      <c r="B393" s="852"/>
      <c r="C393" s="853" t="s">
        <v>3856</v>
      </c>
      <c r="D393" s="852" t="s">
        <v>1844</v>
      </c>
      <c r="E393" s="854">
        <v>2</v>
      </c>
      <c r="F393" s="980"/>
      <c r="G393" s="836">
        <f>E393*F393</f>
        <v>0</v>
      </c>
      <c r="H393" s="853"/>
      <c r="I393" s="850"/>
      <c r="J393" s="959" t="str">
        <f t="shared" si="19"/>
        <v>CHYBNÁ CENA</v>
      </c>
    </row>
    <row r="394" spans="1:10" ht="12.75">
      <c r="A394" s="1354"/>
      <c r="B394" s="69"/>
      <c r="C394" s="837" t="s">
        <v>4165</v>
      </c>
      <c r="D394" s="69"/>
      <c r="E394" s="72"/>
      <c r="F394" s="1046"/>
      <c r="G394" s="73">
        <f>SUBTOTAL(9,G384:G393)</f>
        <v>0</v>
      </c>
      <c r="H394" s="71"/>
      <c r="I394" s="75"/>
      <c r="J394" s="959" t="str">
        <f t="shared" si="19"/>
        <v/>
      </c>
    </row>
    <row r="395" spans="1:10" ht="12.75">
      <c r="A395" s="1355"/>
      <c r="B395" s="838"/>
      <c r="C395" s="839" t="s">
        <v>3857</v>
      </c>
      <c r="D395" s="103" t="s">
        <v>1627</v>
      </c>
      <c r="E395" s="105">
        <v>1</v>
      </c>
      <c r="F395" s="978"/>
      <c r="G395" s="20">
        <f>E395*F395</f>
        <v>0</v>
      </c>
      <c r="H395" s="840"/>
      <c r="I395" s="80"/>
      <c r="J395" s="959" t="str">
        <f t="shared" si="19"/>
        <v>CHYBNÁ CENA</v>
      </c>
    </row>
    <row r="396" spans="1:10" ht="12.75">
      <c r="A396" s="1362"/>
      <c r="B396" s="69"/>
      <c r="C396" s="70"/>
      <c r="D396" s="69"/>
      <c r="E396" s="72"/>
      <c r="F396" s="1046"/>
      <c r="G396" s="73"/>
      <c r="H396" s="71"/>
      <c r="I396" s="74"/>
      <c r="J396" s="959" t="str">
        <f t="shared" si="19"/>
        <v/>
      </c>
    </row>
    <row r="397" spans="1:10" ht="15" thickBot="1">
      <c r="A397" s="1377"/>
      <c r="B397" s="69"/>
      <c r="C397" s="120" t="s">
        <v>2725</v>
      </c>
      <c r="D397" s="69"/>
      <c r="E397" s="72"/>
      <c r="F397" s="1046"/>
      <c r="G397" s="115"/>
      <c r="H397" s="71"/>
      <c r="I397" s="74"/>
      <c r="J397" s="959" t="str">
        <f t="shared" si="19"/>
        <v/>
      </c>
    </row>
    <row r="398" spans="1:10" ht="38.25">
      <c r="A398" s="1342" t="s">
        <v>2726</v>
      </c>
      <c r="B398" s="843"/>
      <c r="C398" s="845" t="s">
        <v>2727</v>
      </c>
      <c r="D398" s="843" t="s">
        <v>1627</v>
      </c>
      <c r="E398" s="847">
        <v>1</v>
      </c>
      <c r="F398" s="1044"/>
      <c r="G398" s="848">
        <f>E398*F398</f>
        <v>0</v>
      </c>
      <c r="H398" s="845" t="s">
        <v>2137</v>
      </c>
      <c r="I398" s="849"/>
      <c r="J398" s="959" t="str">
        <f t="shared" si="19"/>
        <v>CHYBNÁ CENA</v>
      </c>
    </row>
    <row r="399" spans="1:10" ht="12.75">
      <c r="A399" s="1343"/>
      <c r="B399" s="17"/>
      <c r="C399" s="18"/>
      <c r="D399" s="17"/>
      <c r="E399" s="19"/>
      <c r="F399" s="978"/>
      <c r="G399" s="20"/>
      <c r="H399" s="18"/>
      <c r="I399" s="225"/>
      <c r="J399" s="959" t="str">
        <f aca="true" t="shared" si="20" ref="J399:J448">IF((ISBLANK(D399)),"",IF(G399&lt;=0,"CHYBNÁ CENA",""))</f>
        <v/>
      </c>
    </row>
    <row r="400" spans="1:10" ht="25.5">
      <c r="A400" s="1343" t="s">
        <v>1842</v>
      </c>
      <c r="B400" s="17"/>
      <c r="C400" s="18" t="s">
        <v>2728</v>
      </c>
      <c r="D400" s="17" t="s">
        <v>2637</v>
      </c>
      <c r="E400" s="19">
        <v>1</v>
      </c>
      <c r="F400" s="1048"/>
      <c r="G400" s="20">
        <f>E400*F400</f>
        <v>0</v>
      </c>
      <c r="H400" s="18" t="s">
        <v>2137</v>
      </c>
      <c r="I400" s="225"/>
      <c r="J400" s="959" t="str">
        <f t="shared" si="20"/>
        <v>CHYBNÁ CENA</v>
      </c>
    </row>
    <row r="401" spans="1:10" ht="12.75">
      <c r="A401" s="1343"/>
      <c r="B401" s="17"/>
      <c r="C401" s="18"/>
      <c r="D401" s="17"/>
      <c r="E401" s="19"/>
      <c r="F401" s="978"/>
      <c r="G401" s="20"/>
      <c r="H401" s="18"/>
      <c r="I401" s="225"/>
      <c r="J401" s="959" t="str">
        <f t="shared" si="20"/>
        <v/>
      </c>
    </row>
    <row r="402" spans="1:10" ht="13.5" thickBot="1">
      <c r="A402" s="1361" t="s">
        <v>2072</v>
      </c>
      <c r="B402" s="852"/>
      <c r="C402" s="853" t="s">
        <v>2729</v>
      </c>
      <c r="D402" s="852" t="s">
        <v>2637</v>
      </c>
      <c r="E402" s="854">
        <v>1</v>
      </c>
      <c r="F402" s="980"/>
      <c r="G402" s="836">
        <f>E402*F402</f>
        <v>0</v>
      </c>
      <c r="H402" s="853" t="s">
        <v>2137</v>
      </c>
      <c r="I402" s="850"/>
      <c r="J402" s="959" t="str">
        <f t="shared" si="20"/>
        <v>CHYBNÁ CENA</v>
      </c>
    </row>
    <row r="403" spans="1:10" ht="12.75">
      <c r="A403" s="1354"/>
      <c r="B403" s="69"/>
      <c r="C403" s="837" t="s">
        <v>4166</v>
      </c>
      <c r="D403" s="69"/>
      <c r="E403" s="72"/>
      <c r="F403" s="1046"/>
      <c r="G403" s="73">
        <f>SUBTOTAL(9,G398:G402)</f>
        <v>0</v>
      </c>
      <c r="H403" s="71"/>
      <c r="I403" s="75"/>
      <c r="J403" s="959" t="str">
        <f t="shared" si="20"/>
        <v/>
      </c>
    </row>
    <row r="404" spans="1:10" ht="12.75">
      <c r="A404" s="1355"/>
      <c r="B404" s="838"/>
      <c r="C404" s="839" t="s">
        <v>2730</v>
      </c>
      <c r="D404" s="103" t="s">
        <v>1627</v>
      </c>
      <c r="E404" s="105">
        <v>1</v>
      </c>
      <c r="F404" s="978"/>
      <c r="G404" s="20">
        <f>E404*F404</f>
        <v>0</v>
      </c>
      <c r="H404" s="840"/>
      <c r="I404" s="80"/>
      <c r="J404" s="959" t="str">
        <f t="shared" si="20"/>
        <v>CHYBNÁ CENA</v>
      </c>
    </row>
    <row r="405" spans="1:10" ht="12.75">
      <c r="A405" s="1362"/>
      <c r="B405" s="69"/>
      <c r="C405" s="70"/>
      <c r="D405" s="69"/>
      <c r="E405" s="72"/>
      <c r="F405" s="1046"/>
      <c r="G405" s="73"/>
      <c r="H405" s="71"/>
      <c r="I405" s="74"/>
      <c r="J405" s="959" t="str">
        <f t="shared" si="20"/>
        <v/>
      </c>
    </row>
    <row r="406" spans="1:10" ht="26.25" thickBot="1">
      <c r="A406" s="1377"/>
      <c r="B406" s="69"/>
      <c r="C406" s="120" t="s">
        <v>4060</v>
      </c>
      <c r="D406" s="69"/>
      <c r="E406" s="72"/>
      <c r="F406" s="1046"/>
      <c r="G406" s="115"/>
      <c r="H406" s="71"/>
      <c r="I406" s="74"/>
      <c r="J406" s="959" t="str">
        <f t="shared" si="20"/>
        <v/>
      </c>
    </row>
    <row r="407" spans="1:10" ht="28.5">
      <c r="A407" s="1381" t="s">
        <v>1838</v>
      </c>
      <c r="B407" s="843"/>
      <c r="C407" s="1215" t="s">
        <v>3915</v>
      </c>
      <c r="D407" s="843" t="s">
        <v>2637</v>
      </c>
      <c r="E407" s="847">
        <v>2</v>
      </c>
      <c r="F407" s="1044"/>
      <c r="G407" s="848">
        <f>E407*F407</f>
        <v>0</v>
      </c>
      <c r="H407" s="845" t="s">
        <v>4061</v>
      </c>
      <c r="I407" s="849"/>
      <c r="J407" s="959" t="str">
        <f t="shared" si="20"/>
        <v>CHYBNÁ CENA</v>
      </c>
    </row>
    <row r="408" spans="1:10" ht="28.5">
      <c r="A408" s="1382" t="s">
        <v>1838</v>
      </c>
      <c r="B408" s="17"/>
      <c r="C408" s="1216" t="s">
        <v>3916</v>
      </c>
      <c r="D408" s="17" t="s">
        <v>2637</v>
      </c>
      <c r="E408" s="19">
        <v>2</v>
      </c>
      <c r="F408" s="978"/>
      <c r="G408" s="20">
        <f>E408*F408</f>
        <v>0</v>
      </c>
      <c r="H408" s="18" t="s">
        <v>4062</v>
      </c>
      <c r="I408" s="225"/>
      <c r="J408" s="959" t="str">
        <f t="shared" si="20"/>
        <v>CHYBNÁ CENA</v>
      </c>
    </row>
    <row r="409" spans="1:10" ht="14.25">
      <c r="A409" s="1382"/>
      <c r="B409" s="17"/>
      <c r="C409" s="1217"/>
      <c r="D409" s="17"/>
      <c r="E409" s="19"/>
      <c r="F409" s="978"/>
      <c r="G409" s="739"/>
      <c r="H409" s="18"/>
      <c r="I409" s="225"/>
      <c r="J409" s="959" t="str">
        <f t="shared" si="20"/>
        <v/>
      </c>
    </row>
    <row r="410" spans="1:10" ht="25.5">
      <c r="A410" s="1382"/>
      <c r="B410" s="17"/>
      <c r="C410" s="104" t="s">
        <v>2073</v>
      </c>
      <c r="D410" s="17"/>
      <c r="E410" s="19"/>
      <c r="F410" s="978"/>
      <c r="G410" s="739"/>
      <c r="H410" s="18"/>
      <c r="I410" s="225"/>
      <c r="J410" s="959" t="str">
        <f t="shared" si="20"/>
        <v/>
      </c>
    </row>
    <row r="411" spans="1:10" ht="16.5">
      <c r="A411" s="1382"/>
      <c r="B411" s="17"/>
      <c r="C411" s="1216" t="s">
        <v>3917</v>
      </c>
      <c r="D411" s="17" t="s">
        <v>2925</v>
      </c>
      <c r="E411" s="19">
        <v>5</v>
      </c>
      <c r="F411" s="978"/>
      <c r="G411" s="20">
        <f>E411*F411</f>
        <v>0</v>
      </c>
      <c r="H411" s="18"/>
      <c r="I411" s="225"/>
      <c r="J411" s="959" t="str">
        <f t="shared" si="20"/>
        <v>CHYBNÁ CENA</v>
      </c>
    </row>
    <row r="412" spans="1:10" ht="16.5">
      <c r="A412" s="1382"/>
      <c r="B412" s="17"/>
      <c r="C412" s="104" t="s">
        <v>3918</v>
      </c>
      <c r="D412" s="17" t="s">
        <v>2925</v>
      </c>
      <c r="E412" s="19">
        <v>7</v>
      </c>
      <c r="F412" s="978"/>
      <c r="G412" s="20">
        <f>E412*F412</f>
        <v>0</v>
      </c>
      <c r="H412" s="18"/>
      <c r="I412" s="225"/>
      <c r="J412" s="959" t="str">
        <f t="shared" si="20"/>
        <v>CHYBNÁ CENA</v>
      </c>
    </row>
    <row r="413" spans="1:10" ht="16.5">
      <c r="A413" s="1382"/>
      <c r="B413" s="17"/>
      <c r="C413" s="104" t="s">
        <v>3919</v>
      </c>
      <c r="D413" s="17" t="s">
        <v>2925</v>
      </c>
      <c r="E413" s="58">
        <v>1</v>
      </c>
      <c r="F413" s="1045"/>
      <c r="G413" s="20">
        <f>E413*F413</f>
        <v>0</v>
      </c>
      <c r="H413" s="18"/>
      <c r="I413" s="225"/>
      <c r="J413" s="959" t="str">
        <f t="shared" si="20"/>
        <v>CHYBNÁ CENA</v>
      </c>
    </row>
    <row r="414" spans="1:10" ht="16.5">
      <c r="A414" s="1382"/>
      <c r="B414" s="17"/>
      <c r="C414" s="104" t="s">
        <v>3920</v>
      </c>
      <c r="D414" s="17" t="s">
        <v>2925</v>
      </c>
      <c r="E414" s="19">
        <v>3</v>
      </c>
      <c r="F414" s="978"/>
      <c r="G414" s="20">
        <f>E414*F414</f>
        <v>0</v>
      </c>
      <c r="H414" s="18"/>
      <c r="I414" s="225"/>
      <c r="J414" s="959" t="str">
        <f t="shared" si="20"/>
        <v>CHYBNÁ CENA</v>
      </c>
    </row>
    <row r="415" spans="1:10" ht="17.25" thickBot="1">
      <c r="A415" s="1383"/>
      <c r="B415" s="852"/>
      <c r="C415" s="873" t="s">
        <v>3921</v>
      </c>
      <c r="D415" s="852" t="s">
        <v>2925</v>
      </c>
      <c r="E415" s="854">
        <v>1</v>
      </c>
      <c r="F415" s="980"/>
      <c r="G415" s="836">
        <f>E415*F415</f>
        <v>0</v>
      </c>
      <c r="H415" s="853"/>
      <c r="I415" s="850"/>
      <c r="J415" s="959" t="str">
        <f t="shared" si="20"/>
        <v>CHYBNÁ CENA</v>
      </c>
    </row>
    <row r="416" spans="1:10" ht="12.75">
      <c r="A416" s="1354"/>
      <c r="B416" s="69"/>
      <c r="C416" s="837" t="s">
        <v>4167</v>
      </c>
      <c r="D416" s="69"/>
      <c r="E416" s="72"/>
      <c r="F416" s="1046"/>
      <c r="G416" s="73">
        <f>SUBTOTAL(9,G407:G415)</f>
        <v>0</v>
      </c>
      <c r="H416" s="71"/>
      <c r="I416" s="75"/>
      <c r="J416" s="959" t="str">
        <f t="shared" si="20"/>
        <v/>
      </c>
    </row>
    <row r="417" spans="1:10" ht="12.75">
      <c r="A417" s="1355"/>
      <c r="B417" s="838"/>
      <c r="C417" s="839" t="s">
        <v>4063</v>
      </c>
      <c r="D417" s="103" t="s">
        <v>1627</v>
      </c>
      <c r="E417" s="105">
        <v>1</v>
      </c>
      <c r="F417" s="978"/>
      <c r="G417" s="20">
        <f>E417*F417</f>
        <v>0</v>
      </c>
      <c r="H417" s="840"/>
      <c r="I417" s="80"/>
      <c r="J417" s="959" t="str">
        <f t="shared" si="20"/>
        <v>CHYBNÁ CENA</v>
      </c>
    </row>
    <row r="418" spans="1:10" ht="12.75">
      <c r="A418" s="1362"/>
      <c r="B418" s="69"/>
      <c r="C418" s="70"/>
      <c r="D418" s="69"/>
      <c r="E418" s="72"/>
      <c r="F418" s="1046"/>
      <c r="G418" s="73"/>
      <c r="H418" s="71"/>
      <c r="I418" s="74"/>
      <c r="J418" s="959" t="str">
        <f t="shared" si="20"/>
        <v/>
      </c>
    </row>
    <row r="419" spans="1:10" ht="26.25" thickBot="1">
      <c r="A419" s="1377"/>
      <c r="B419" s="69"/>
      <c r="C419" s="120" t="s">
        <v>4736</v>
      </c>
      <c r="D419" s="69"/>
      <c r="E419" s="72"/>
      <c r="F419" s="1046"/>
      <c r="G419" s="115"/>
      <c r="H419" s="71"/>
      <c r="I419" s="74"/>
      <c r="J419" s="959" t="str">
        <f t="shared" si="20"/>
        <v/>
      </c>
    </row>
    <row r="420" spans="1:10" ht="55.5">
      <c r="A420" s="1342" t="s">
        <v>4737</v>
      </c>
      <c r="B420" s="843"/>
      <c r="C420" s="845" t="s">
        <v>274</v>
      </c>
      <c r="D420" s="843" t="s">
        <v>1627</v>
      </c>
      <c r="E420" s="847">
        <v>1</v>
      </c>
      <c r="F420" s="1044"/>
      <c r="G420" s="848">
        <f>E420*F420</f>
        <v>0</v>
      </c>
      <c r="H420" s="845" t="s">
        <v>4738</v>
      </c>
      <c r="I420" s="849"/>
      <c r="J420" s="959" t="str">
        <f t="shared" si="20"/>
        <v>CHYBNÁ CENA</v>
      </c>
    </row>
    <row r="421" spans="1:10" ht="12.75">
      <c r="A421" s="1343"/>
      <c r="B421" s="17"/>
      <c r="C421" s="18"/>
      <c r="D421" s="17"/>
      <c r="E421" s="19"/>
      <c r="F421" s="978"/>
      <c r="G421" s="20"/>
      <c r="H421" s="18"/>
      <c r="I421" s="225"/>
      <c r="J421" s="959" t="str">
        <f t="shared" si="20"/>
        <v/>
      </c>
    </row>
    <row r="422" spans="1:10" ht="25.5">
      <c r="A422" s="1343" t="s">
        <v>1842</v>
      </c>
      <c r="B422" s="17"/>
      <c r="C422" s="90" t="s">
        <v>3922</v>
      </c>
      <c r="D422" s="17" t="s">
        <v>2637</v>
      </c>
      <c r="E422" s="19">
        <v>2</v>
      </c>
      <c r="F422" s="978"/>
      <c r="G422" s="20">
        <f>E422*F422</f>
        <v>0</v>
      </c>
      <c r="H422" s="18" t="s">
        <v>4738</v>
      </c>
      <c r="I422" s="225"/>
      <c r="J422" s="959" t="str">
        <f t="shared" si="20"/>
        <v>CHYBNÁ CENA</v>
      </c>
    </row>
    <row r="423" spans="1:10" ht="12.75">
      <c r="A423" s="1343"/>
      <c r="B423" s="17"/>
      <c r="C423" s="18"/>
      <c r="D423" s="17"/>
      <c r="E423" s="19"/>
      <c r="F423" s="978"/>
      <c r="G423" s="20"/>
      <c r="H423" s="18"/>
      <c r="I423" s="225"/>
      <c r="J423" s="959" t="str">
        <f t="shared" si="20"/>
        <v/>
      </c>
    </row>
    <row r="424" spans="1:10" ht="12.75">
      <c r="A424" s="1343" t="s">
        <v>2150</v>
      </c>
      <c r="B424" s="17"/>
      <c r="C424" s="90" t="s">
        <v>4739</v>
      </c>
      <c r="D424" s="17" t="s">
        <v>2637</v>
      </c>
      <c r="E424" s="19">
        <v>1</v>
      </c>
      <c r="F424" s="978"/>
      <c r="G424" s="20">
        <f>E424*F424</f>
        <v>0</v>
      </c>
      <c r="H424" s="18" t="s">
        <v>4738</v>
      </c>
      <c r="I424" s="225"/>
      <c r="J424" s="959" t="str">
        <f t="shared" si="20"/>
        <v>CHYBNÁ CENA</v>
      </c>
    </row>
    <row r="425" spans="1:10" ht="12.75">
      <c r="A425" s="1343"/>
      <c r="B425" s="17"/>
      <c r="C425" s="18"/>
      <c r="D425" s="17"/>
      <c r="E425" s="19"/>
      <c r="F425" s="978"/>
      <c r="G425" s="20"/>
      <c r="H425" s="18"/>
      <c r="I425" s="225"/>
      <c r="J425" s="959" t="str">
        <f t="shared" si="20"/>
        <v/>
      </c>
    </row>
    <row r="426" spans="1:10" ht="12.75">
      <c r="A426" s="1344" t="s">
        <v>2140</v>
      </c>
      <c r="B426" s="60"/>
      <c r="C426" s="61" t="s">
        <v>4740</v>
      </c>
      <c r="D426" s="60" t="s">
        <v>2637</v>
      </c>
      <c r="E426" s="19">
        <v>9</v>
      </c>
      <c r="F426" s="978"/>
      <c r="G426" s="20">
        <f>E426*F426</f>
        <v>0</v>
      </c>
      <c r="H426" s="61" t="s">
        <v>2059</v>
      </c>
      <c r="I426" s="235"/>
      <c r="J426" s="959" t="str">
        <f t="shared" si="20"/>
        <v>CHYBNÁ CENA</v>
      </c>
    </row>
    <row r="427" spans="1:10" ht="12.75">
      <c r="A427" s="1343"/>
      <c r="B427" s="17"/>
      <c r="C427" s="18"/>
      <c r="D427" s="17"/>
      <c r="E427" s="19"/>
      <c r="F427" s="978"/>
      <c r="G427" s="20"/>
      <c r="H427" s="18"/>
      <c r="I427" s="225"/>
      <c r="J427" s="959" t="str">
        <f t="shared" si="20"/>
        <v/>
      </c>
    </row>
    <row r="428" spans="1:10" ht="12.75">
      <c r="A428" s="1343"/>
      <c r="B428" s="17"/>
      <c r="C428" s="18" t="s">
        <v>3856</v>
      </c>
      <c r="D428" s="17" t="s">
        <v>1844</v>
      </c>
      <c r="E428" s="19">
        <v>21.2</v>
      </c>
      <c r="F428" s="978"/>
      <c r="G428" s="20">
        <f>E428*F428</f>
        <v>0</v>
      </c>
      <c r="H428" s="18" t="s">
        <v>2059</v>
      </c>
      <c r="I428" s="225"/>
      <c r="J428" s="959" t="str">
        <f t="shared" si="20"/>
        <v>CHYBNÁ CENA</v>
      </c>
    </row>
    <row r="429" spans="1:10" ht="12.75">
      <c r="A429" s="1343"/>
      <c r="B429" s="17"/>
      <c r="C429" s="18" t="s">
        <v>4741</v>
      </c>
      <c r="D429" s="17" t="s">
        <v>1844</v>
      </c>
      <c r="E429" s="19">
        <v>4.3</v>
      </c>
      <c r="F429" s="978"/>
      <c r="G429" s="20">
        <f>E429*F429</f>
        <v>0</v>
      </c>
      <c r="H429" s="18" t="s">
        <v>2059</v>
      </c>
      <c r="I429" s="225"/>
      <c r="J429" s="959" t="str">
        <f t="shared" si="20"/>
        <v>CHYBNÁ CENA</v>
      </c>
    </row>
    <row r="430" spans="1:10" ht="12.75">
      <c r="A430" s="1343"/>
      <c r="B430" s="17"/>
      <c r="C430" s="18" t="s">
        <v>3830</v>
      </c>
      <c r="D430" s="17" t="s">
        <v>1844</v>
      </c>
      <c r="E430" s="19">
        <v>16</v>
      </c>
      <c r="F430" s="978"/>
      <c r="G430" s="20">
        <f>E430*F430</f>
        <v>0</v>
      </c>
      <c r="H430" s="18" t="s">
        <v>2059</v>
      </c>
      <c r="I430" s="225"/>
      <c r="J430" s="959" t="str">
        <f t="shared" si="20"/>
        <v>CHYBNÁ CENA</v>
      </c>
    </row>
    <row r="431" spans="1:10" ht="12.75">
      <c r="A431" s="1343"/>
      <c r="B431" s="17"/>
      <c r="C431" s="18" t="s">
        <v>1846</v>
      </c>
      <c r="D431" s="17" t="s">
        <v>1844</v>
      </c>
      <c r="E431" s="19">
        <v>7.8</v>
      </c>
      <c r="F431" s="978"/>
      <c r="G431" s="20">
        <f>E431*F431</f>
        <v>0</v>
      </c>
      <c r="H431" s="18" t="s">
        <v>2059</v>
      </c>
      <c r="I431" s="225"/>
      <c r="J431" s="959" t="str">
        <f t="shared" si="20"/>
        <v>CHYBNÁ CENA</v>
      </c>
    </row>
    <row r="432" spans="1:10" ht="13.5" thickBot="1">
      <c r="A432" s="1361"/>
      <c r="B432" s="852"/>
      <c r="C432" s="853" t="s">
        <v>1847</v>
      </c>
      <c r="D432" s="852" t="s">
        <v>1844</v>
      </c>
      <c r="E432" s="854">
        <v>20</v>
      </c>
      <c r="F432" s="980"/>
      <c r="G432" s="836">
        <f>E432*F432</f>
        <v>0</v>
      </c>
      <c r="H432" s="853" t="s">
        <v>2059</v>
      </c>
      <c r="I432" s="850"/>
      <c r="J432" s="959" t="str">
        <f t="shared" si="20"/>
        <v>CHYBNÁ CENA</v>
      </c>
    </row>
    <row r="433" spans="1:10" ht="12.75">
      <c r="A433" s="1354"/>
      <c r="B433" s="69"/>
      <c r="C433" s="837" t="s">
        <v>4168</v>
      </c>
      <c r="D433" s="69"/>
      <c r="E433" s="72"/>
      <c r="F433" s="1046"/>
      <c r="G433" s="73">
        <f>SUBTOTAL(9,G420:G432)</f>
        <v>0</v>
      </c>
      <c r="H433" s="71"/>
      <c r="I433" s="75"/>
      <c r="J433" s="959" t="str">
        <f t="shared" si="20"/>
        <v/>
      </c>
    </row>
    <row r="434" spans="1:10" ht="12.75">
      <c r="A434" s="1355"/>
      <c r="B434" s="838"/>
      <c r="C434" s="839" t="s">
        <v>4742</v>
      </c>
      <c r="D434" s="103" t="s">
        <v>1627</v>
      </c>
      <c r="E434" s="105">
        <v>1</v>
      </c>
      <c r="F434" s="978"/>
      <c r="G434" s="20">
        <f>E434*F434</f>
        <v>0</v>
      </c>
      <c r="H434" s="840"/>
      <c r="I434" s="80"/>
      <c r="J434" s="959" t="str">
        <f t="shared" si="20"/>
        <v>CHYBNÁ CENA</v>
      </c>
    </row>
    <row r="435" spans="1:10" ht="12.75">
      <c r="A435" s="1362"/>
      <c r="B435" s="69"/>
      <c r="C435" s="70"/>
      <c r="D435" s="69"/>
      <c r="E435" s="72"/>
      <c r="F435" s="1046"/>
      <c r="G435" s="73"/>
      <c r="H435" s="71"/>
      <c r="I435" s="74"/>
      <c r="J435" s="959" t="str">
        <f t="shared" si="20"/>
        <v/>
      </c>
    </row>
    <row r="436" spans="1:10" ht="15" thickBot="1">
      <c r="A436" s="1377"/>
      <c r="B436" s="69"/>
      <c r="C436" s="120" t="s">
        <v>4743</v>
      </c>
      <c r="D436" s="69"/>
      <c r="E436" s="72"/>
      <c r="F436" s="1046"/>
      <c r="G436" s="115"/>
      <c r="H436" s="71"/>
      <c r="I436" s="115"/>
      <c r="J436" s="959" t="str">
        <f t="shared" si="20"/>
        <v/>
      </c>
    </row>
    <row r="437" spans="1:10" ht="52.5">
      <c r="A437" s="1342" t="s">
        <v>4744</v>
      </c>
      <c r="B437" s="843"/>
      <c r="C437" s="845" t="s">
        <v>275</v>
      </c>
      <c r="D437" s="843" t="s">
        <v>1627</v>
      </c>
      <c r="E437" s="847">
        <v>1</v>
      </c>
      <c r="F437" s="1044"/>
      <c r="G437" s="848">
        <f>F437*E437</f>
        <v>0</v>
      </c>
      <c r="H437" s="845" t="s">
        <v>4745</v>
      </c>
      <c r="I437" s="849"/>
      <c r="J437" s="959" t="str">
        <f t="shared" si="20"/>
        <v>CHYBNÁ CENA</v>
      </c>
    </row>
    <row r="438" spans="1:10" ht="12.75">
      <c r="A438" s="1343"/>
      <c r="B438" s="17"/>
      <c r="C438" s="18"/>
      <c r="D438" s="17"/>
      <c r="E438" s="19"/>
      <c r="F438" s="978"/>
      <c r="G438" s="20"/>
      <c r="H438" s="18"/>
      <c r="I438" s="225"/>
      <c r="J438" s="959" t="str">
        <f t="shared" si="20"/>
        <v/>
      </c>
    </row>
    <row r="439" spans="1:10" ht="26.25" thickBot="1">
      <c r="A439" s="1361"/>
      <c r="B439" s="852"/>
      <c r="C439" s="853" t="s">
        <v>1846</v>
      </c>
      <c r="D439" s="852" t="s">
        <v>1844</v>
      </c>
      <c r="E439" s="854">
        <v>10</v>
      </c>
      <c r="F439" s="980"/>
      <c r="G439" s="836">
        <f>F439*E439</f>
        <v>0</v>
      </c>
      <c r="H439" s="853" t="s">
        <v>4746</v>
      </c>
      <c r="I439" s="850"/>
      <c r="J439" s="959" t="str">
        <f t="shared" si="20"/>
        <v>CHYBNÁ CENA</v>
      </c>
    </row>
    <row r="440" spans="1:10" ht="12.75">
      <c r="A440" s="1354"/>
      <c r="B440" s="69"/>
      <c r="C440" s="837" t="s">
        <v>4169</v>
      </c>
      <c r="D440" s="69"/>
      <c r="E440" s="72"/>
      <c r="F440" s="1046"/>
      <c r="G440" s="73">
        <f>SUBTOTAL(9,G437:G439)</f>
        <v>0</v>
      </c>
      <c r="H440" s="71"/>
      <c r="I440" s="73"/>
      <c r="J440" s="959" t="str">
        <f t="shared" si="20"/>
        <v/>
      </c>
    </row>
    <row r="441" spans="1:10" ht="12.75">
      <c r="A441" s="1355"/>
      <c r="B441" s="838"/>
      <c r="C441" s="839" t="s">
        <v>4747</v>
      </c>
      <c r="D441" s="103" t="s">
        <v>1627</v>
      </c>
      <c r="E441" s="105">
        <v>1</v>
      </c>
      <c r="F441" s="978"/>
      <c r="G441" s="20">
        <f>E441*F441</f>
        <v>0</v>
      </c>
      <c r="H441" s="840"/>
      <c r="I441" s="874"/>
      <c r="J441" s="959" t="str">
        <f t="shared" si="20"/>
        <v>CHYBNÁ CENA</v>
      </c>
    </row>
    <row r="442" spans="1:10" ht="12.75">
      <c r="A442" s="1362"/>
      <c r="B442" s="69"/>
      <c r="C442" s="70"/>
      <c r="D442" s="69"/>
      <c r="E442" s="72"/>
      <c r="F442" s="1046"/>
      <c r="G442" s="73"/>
      <c r="H442" s="71"/>
      <c r="I442" s="74"/>
      <c r="J442" s="959" t="str">
        <f t="shared" si="20"/>
        <v/>
      </c>
    </row>
    <row r="443" spans="1:10" ht="26.25" thickBot="1">
      <c r="A443" s="1377"/>
      <c r="B443" s="69"/>
      <c r="C443" s="120" t="s">
        <v>4748</v>
      </c>
      <c r="D443" s="69"/>
      <c r="E443" s="72"/>
      <c r="F443" s="1046"/>
      <c r="G443" s="115"/>
      <c r="H443" s="71"/>
      <c r="I443" s="74"/>
      <c r="J443" s="959" t="str">
        <f t="shared" si="20"/>
        <v/>
      </c>
    </row>
    <row r="444" spans="1:10" ht="63.75">
      <c r="A444" s="1381" t="s">
        <v>4749</v>
      </c>
      <c r="B444" s="843"/>
      <c r="C444" s="876" t="s">
        <v>4750</v>
      </c>
      <c r="D444" s="843" t="s">
        <v>1627</v>
      </c>
      <c r="E444" s="847">
        <v>1</v>
      </c>
      <c r="F444" s="1044"/>
      <c r="G444" s="848">
        <f>E444*F444</f>
        <v>0</v>
      </c>
      <c r="H444" s="845" t="s">
        <v>4751</v>
      </c>
      <c r="I444" s="849"/>
      <c r="J444" s="959" t="str">
        <f t="shared" si="20"/>
        <v>CHYBNÁ CENA</v>
      </c>
    </row>
    <row r="445" spans="1:10" ht="14.25">
      <c r="A445" s="1382"/>
      <c r="B445" s="17"/>
      <c r="C445" s="116"/>
      <c r="D445" s="17"/>
      <c r="E445" s="19"/>
      <c r="F445" s="978"/>
      <c r="G445" s="738"/>
      <c r="H445" s="18"/>
      <c r="I445" s="225"/>
      <c r="J445" s="959" t="str">
        <f t="shared" si="20"/>
        <v/>
      </c>
    </row>
    <row r="446" spans="1:10" ht="51">
      <c r="A446" s="1382"/>
      <c r="B446" s="17"/>
      <c r="C446" s="116" t="s">
        <v>4120</v>
      </c>
      <c r="D446" s="17" t="s">
        <v>1627</v>
      </c>
      <c r="E446" s="19">
        <v>1</v>
      </c>
      <c r="F446" s="978"/>
      <c r="G446" s="20">
        <f>E446*F446</f>
        <v>0</v>
      </c>
      <c r="H446" s="18" t="s">
        <v>4121</v>
      </c>
      <c r="I446" s="225"/>
      <c r="J446" s="959" t="str">
        <f t="shared" si="20"/>
        <v>CHYBNÁ CENA</v>
      </c>
    </row>
    <row r="447" spans="1:10" ht="14.25">
      <c r="A447" s="1382"/>
      <c r="B447" s="17"/>
      <c r="C447" s="116"/>
      <c r="D447" s="17"/>
      <c r="E447" s="19"/>
      <c r="F447" s="978"/>
      <c r="G447" s="738"/>
      <c r="H447" s="18"/>
      <c r="I447" s="225"/>
      <c r="J447" s="959" t="str">
        <f t="shared" si="20"/>
        <v/>
      </c>
    </row>
    <row r="448" spans="1:10" ht="51">
      <c r="A448" s="1384"/>
      <c r="B448" s="60"/>
      <c r="C448" s="117" t="s">
        <v>4122</v>
      </c>
      <c r="D448" s="60" t="s">
        <v>1844</v>
      </c>
      <c r="E448" s="58">
        <v>5</v>
      </c>
      <c r="F448" s="1045"/>
      <c r="G448" s="57">
        <f>E448*F448</f>
        <v>0</v>
      </c>
      <c r="H448" s="61"/>
      <c r="I448" s="235"/>
      <c r="J448" s="959" t="str">
        <f t="shared" si="20"/>
        <v>CHYBNÁ CENA</v>
      </c>
    </row>
    <row r="449" spans="1:10" ht="14.25">
      <c r="A449" s="1385"/>
      <c r="B449" s="1081"/>
      <c r="C449" s="1082"/>
      <c r="D449" s="1081"/>
      <c r="E449" s="1083"/>
      <c r="F449" s="1084"/>
      <c r="G449" s="1085"/>
      <c r="H449" s="1086"/>
      <c r="I449" s="1087"/>
      <c r="J449" s="959" t="str">
        <f aca="true" t="shared" si="21" ref="J449:J481">IF((ISBLANK(D449)),"",IF(G449&lt;=0,"CHYBNÁ CENA",""))</f>
        <v/>
      </c>
    </row>
    <row r="450" spans="1:10" ht="63.75">
      <c r="A450" s="1386" t="s">
        <v>4267</v>
      </c>
      <c r="B450" s="64"/>
      <c r="C450" s="1080" t="s">
        <v>4750</v>
      </c>
      <c r="D450" s="64" t="s">
        <v>1627</v>
      </c>
      <c r="E450" s="66">
        <v>1</v>
      </c>
      <c r="F450" s="1023"/>
      <c r="G450" s="67">
        <f>E450*F450</f>
        <v>0</v>
      </c>
      <c r="H450" s="65" t="s">
        <v>4751</v>
      </c>
      <c r="I450" s="245"/>
      <c r="J450" s="959" t="str">
        <f t="shared" si="21"/>
        <v>CHYBNÁ CENA</v>
      </c>
    </row>
    <row r="451" spans="1:10" ht="14.25">
      <c r="A451" s="1382"/>
      <c r="B451" s="17"/>
      <c r="C451" s="116"/>
      <c r="D451" s="17"/>
      <c r="E451" s="19"/>
      <c r="F451" s="978"/>
      <c r="G451" s="738"/>
      <c r="H451" s="18"/>
      <c r="I451" s="225"/>
      <c r="J451" s="959" t="str">
        <f t="shared" si="21"/>
        <v/>
      </c>
    </row>
    <row r="452" spans="1:10" ht="51">
      <c r="A452" s="1382"/>
      <c r="B452" s="17"/>
      <c r="C452" s="116" t="s">
        <v>4120</v>
      </c>
      <c r="D452" s="17" t="s">
        <v>1627</v>
      </c>
      <c r="E452" s="19">
        <v>1</v>
      </c>
      <c r="F452" s="978"/>
      <c r="G452" s="20">
        <f>E452*F452</f>
        <v>0</v>
      </c>
      <c r="H452" s="18" t="s">
        <v>4121</v>
      </c>
      <c r="I452" s="225"/>
      <c r="J452" s="959" t="str">
        <f t="shared" si="21"/>
        <v>CHYBNÁ CENA</v>
      </c>
    </row>
    <row r="453" spans="1:10" ht="14.25">
      <c r="A453" s="1382"/>
      <c r="B453" s="17"/>
      <c r="C453" s="116"/>
      <c r="D453" s="17"/>
      <c r="E453" s="19"/>
      <c r="F453" s="978"/>
      <c r="G453" s="738"/>
      <c r="H453" s="18"/>
      <c r="I453" s="225"/>
      <c r="J453" s="959" t="str">
        <f t="shared" si="21"/>
        <v/>
      </c>
    </row>
    <row r="454" spans="1:10" ht="51.75" thickBot="1">
      <c r="A454" s="1383"/>
      <c r="B454" s="852"/>
      <c r="C454" s="875" t="s">
        <v>4122</v>
      </c>
      <c r="D454" s="852" t="s">
        <v>1844</v>
      </c>
      <c r="E454" s="854">
        <v>5</v>
      </c>
      <c r="F454" s="980"/>
      <c r="G454" s="836">
        <f>E454*F454</f>
        <v>0</v>
      </c>
      <c r="H454" s="853"/>
      <c r="I454" s="850"/>
      <c r="J454" s="959" t="str">
        <f t="shared" si="21"/>
        <v>CHYBNÁ CENA</v>
      </c>
    </row>
    <row r="455" spans="1:10" ht="12.75">
      <c r="A455" s="1354"/>
      <c r="B455" s="69"/>
      <c r="C455" s="837" t="s">
        <v>4170</v>
      </c>
      <c r="D455" s="69"/>
      <c r="E455" s="72"/>
      <c r="F455" s="1046"/>
      <c r="G455" s="73">
        <f>SUBTOTAL(9,G444:G454)</f>
        <v>0</v>
      </c>
      <c r="H455" s="71"/>
      <c r="I455" s="75"/>
      <c r="J455" s="959" t="str">
        <f t="shared" si="21"/>
        <v/>
      </c>
    </row>
    <row r="456" spans="1:10" ht="12.75">
      <c r="A456" s="1355"/>
      <c r="B456" s="838"/>
      <c r="C456" s="839" t="s">
        <v>4123</v>
      </c>
      <c r="D456" s="103" t="s">
        <v>1627</v>
      </c>
      <c r="E456" s="105">
        <v>1</v>
      </c>
      <c r="F456" s="978"/>
      <c r="G456" s="20">
        <f>E456*F456</f>
        <v>0</v>
      </c>
      <c r="H456" s="840"/>
      <c r="I456" s="80"/>
      <c r="J456" s="959" t="str">
        <f t="shared" si="21"/>
        <v>CHYBNÁ CENA</v>
      </c>
    </row>
    <row r="457" spans="1:10" ht="12.75">
      <c r="A457" s="1362"/>
      <c r="B457" s="69"/>
      <c r="C457" s="70"/>
      <c r="D457" s="69"/>
      <c r="E457" s="72"/>
      <c r="F457" s="1046"/>
      <c r="G457" s="73"/>
      <c r="H457" s="71"/>
      <c r="I457" s="74"/>
      <c r="J457" s="959" t="str">
        <f t="shared" si="21"/>
        <v/>
      </c>
    </row>
    <row r="458" spans="1:10" ht="26.25" thickBot="1">
      <c r="A458" s="1377"/>
      <c r="B458" s="69"/>
      <c r="C458" s="120" t="s">
        <v>4124</v>
      </c>
      <c r="D458" s="69"/>
      <c r="E458" s="72"/>
      <c r="F458" s="1046"/>
      <c r="G458" s="877"/>
      <c r="H458" s="71"/>
      <c r="I458" s="74"/>
      <c r="J458" s="959" t="str">
        <f t="shared" si="21"/>
        <v/>
      </c>
    </row>
    <row r="459" spans="1:10" ht="63.75">
      <c r="A459" s="1342" t="s">
        <v>4125</v>
      </c>
      <c r="B459" s="843"/>
      <c r="C459" s="867" t="s">
        <v>4126</v>
      </c>
      <c r="D459" s="843" t="s">
        <v>1627</v>
      </c>
      <c r="E459" s="847">
        <v>1</v>
      </c>
      <c r="F459" s="1044"/>
      <c r="G459" s="848">
        <f>E459*F459</f>
        <v>0</v>
      </c>
      <c r="H459" s="845" t="s">
        <v>4751</v>
      </c>
      <c r="I459" s="849"/>
      <c r="J459" s="959" t="str">
        <f t="shared" si="21"/>
        <v>CHYBNÁ CENA</v>
      </c>
    </row>
    <row r="460" spans="1:10" ht="14.25">
      <c r="A460" s="1382"/>
      <c r="B460" s="17"/>
      <c r="C460" s="116"/>
      <c r="D460" s="17"/>
      <c r="E460" s="19"/>
      <c r="F460" s="978"/>
      <c r="G460" s="738"/>
      <c r="H460" s="18"/>
      <c r="I460" s="225"/>
      <c r="J460" s="959" t="str">
        <f t="shared" si="21"/>
        <v/>
      </c>
    </row>
    <row r="461" spans="1:10" ht="51">
      <c r="A461" s="1382"/>
      <c r="B461" s="17"/>
      <c r="C461" s="116" t="s">
        <v>4127</v>
      </c>
      <c r="D461" s="17" t="s">
        <v>1627</v>
      </c>
      <c r="E461" s="19">
        <v>1</v>
      </c>
      <c r="F461" s="978"/>
      <c r="G461" s="20">
        <f>E461*F461</f>
        <v>0</v>
      </c>
      <c r="H461" s="18" t="s">
        <v>4128</v>
      </c>
      <c r="I461" s="225"/>
      <c r="J461" s="959" t="str">
        <f t="shared" si="21"/>
        <v>CHYBNÁ CENA</v>
      </c>
    </row>
    <row r="462" spans="1:10" ht="14.25">
      <c r="A462" s="1382"/>
      <c r="B462" s="17"/>
      <c r="C462" s="116"/>
      <c r="D462" s="17"/>
      <c r="E462" s="19"/>
      <c r="F462" s="978"/>
      <c r="G462" s="738"/>
      <c r="H462" s="18"/>
      <c r="I462" s="225"/>
      <c r="J462" s="959" t="str">
        <f t="shared" si="21"/>
        <v/>
      </c>
    </row>
    <row r="463" spans="1:10" ht="51.75" thickBot="1">
      <c r="A463" s="1383"/>
      <c r="B463" s="852"/>
      <c r="C463" s="875" t="s">
        <v>4122</v>
      </c>
      <c r="D463" s="852" t="s">
        <v>1844</v>
      </c>
      <c r="E463" s="854">
        <v>5</v>
      </c>
      <c r="F463" s="980"/>
      <c r="G463" s="836">
        <f>E463*F463</f>
        <v>0</v>
      </c>
      <c r="H463" s="853"/>
      <c r="I463" s="850"/>
      <c r="J463" s="959" t="str">
        <f t="shared" si="21"/>
        <v>CHYBNÁ CENA</v>
      </c>
    </row>
    <row r="464" spans="1:10" ht="12.75">
      <c r="A464" s="1354"/>
      <c r="B464" s="69"/>
      <c r="C464" s="837" t="s">
        <v>4171</v>
      </c>
      <c r="D464" s="69"/>
      <c r="E464" s="72"/>
      <c r="F464" s="1046"/>
      <c r="G464" s="73">
        <f>SUBTOTAL(9,G459:G463)</f>
        <v>0</v>
      </c>
      <c r="H464" s="71"/>
      <c r="I464" s="75"/>
      <c r="J464" s="959" t="str">
        <f t="shared" si="21"/>
        <v/>
      </c>
    </row>
    <row r="465" spans="1:10" ht="12.75">
      <c r="A465" s="1355"/>
      <c r="B465" s="838"/>
      <c r="C465" s="839" t="s">
        <v>4129</v>
      </c>
      <c r="D465" s="103" t="s">
        <v>1627</v>
      </c>
      <c r="E465" s="105">
        <v>1</v>
      </c>
      <c r="F465" s="978"/>
      <c r="G465" s="20">
        <f>E465*F465</f>
        <v>0</v>
      </c>
      <c r="H465" s="840"/>
      <c r="I465" s="80"/>
      <c r="J465" s="959" t="str">
        <f t="shared" si="21"/>
        <v>CHYBNÁ CENA</v>
      </c>
    </row>
    <row r="466" spans="1:10" ht="12.75">
      <c r="A466" s="1362"/>
      <c r="B466" s="69"/>
      <c r="C466" s="70"/>
      <c r="D466" s="69"/>
      <c r="E466" s="72"/>
      <c r="F466" s="1046"/>
      <c r="G466" s="73"/>
      <c r="H466" s="71"/>
      <c r="I466" s="74"/>
      <c r="J466" s="959" t="str">
        <f t="shared" si="21"/>
        <v/>
      </c>
    </row>
    <row r="467" spans="1:10" ht="26.25" thickBot="1">
      <c r="A467" s="1362"/>
      <c r="B467" s="69"/>
      <c r="C467" s="120" t="s">
        <v>4130</v>
      </c>
      <c r="D467" s="69"/>
      <c r="E467" s="72"/>
      <c r="F467" s="1046"/>
      <c r="G467" s="73"/>
      <c r="H467" s="71"/>
      <c r="I467" s="74"/>
      <c r="J467" s="959" t="str">
        <f t="shared" si="21"/>
        <v/>
      </c>
    </row>
    <row r="468" spans="1:10" ht="63.75">
      <c r="A468" s="1342" t="s">
        <v>4131</v>
      </c>
      <c r="B468" s="843"/>
      <c r="C468" s="867" t="s">
        <v>4132</v>
      </c>
      <c r="D468" s="843" t="s">
        <v>1627</v>
      </c>
      <c r="E468" s="847">
        <v>1</v>
      </c>
      <c r="F468" s="1044"/>
      <c r="G468" s="848">
        <f>E468*F468</f>
        <v>0</v>
      </c>
      <c r="H468" s="845" t="s">
        <v>4751</v>
      </c>
      <c r="I468" s="849"/>
      <c r="J468" s="959" t="str">
        <f t="shared" si="21"/>
        <v>CHYBNÁ CENA</v>
      </c>
    </row>
    <row r="469" spans="1:10" ht="14.25">
      <c r="A469" s="1382"/>
      <c r="B469" s="17"/>
      <c r="C469" s="116"/>
      <c r="D469" s="17"/>
      <c r="E469" s="19"/>
      <c r="F469" s="978"/>
      <c r="G469" s="738"/>
      <c r="H469" s="18"/>
      <c r="I469" s="225"/>
      <c r="J469" s="959" t="str">
        <f t="shared" si="21"/>
        <v/>
      </c>
    </row>
    <row r="470" spans="1:10" ht="51">
      <c r="A470" s="1382"/>
      <c r="B470" s="17"/>
      <c r="C470" s="116" t="s">
        <v>4133</v>
      </c>
      <c r="D470" s="17" t="s">
        <v>1627</v>
      </c>
      <c r="E470" s="19">
        <v>1</v>
      </c>
      <c r="F470" s="978"/>
      <c r="G470" s="20">
        <f>E470*F470</f>
        <v>0</v>
      </c>
      <c r="H470" s="18" t="s">
        <v>4134</v>
      </c>
      <c r="I470" s="225"/>
      <c r="J470" s="959" t="str">
        <f t="shared" si="21"/>
        <v>CHYBNÁ CENA</v>
      </c>
    </row>
    <row r="471" spans="1:10" ht="14.25">
      <c r="A471" s="1382"/>
      <c r="B471" s="17"/>
      <c r="C471" s="116"/>
      <c r="D471" s="17"/>
      <c r="E471" s="19"/>
      <c r="F471" s="978"/>
      <c r="G471" s="738"/>
      <c r="H471" s="18"/>
      <c r="I471" s="225"/>
      <c r="J471" s="959" t="str">
        <f t="shared" si="21"/>
        <v/>
      </c>
    </row>
    <row r="472" spans="1:10" ht="51.75" thickBot="1">
      <c r="A472" s="1383"/>
      <c r="B472" s="852"/>
      <c r="C472" s="875" t="s">
        <v>4122</v>
      </c>
      <c r="D472" s="852" t="s">
        <v>1844</v>
      </c>
      <c r="E472" s="854">
        <v>20</v>
      </c>
      <c r="F472" s="980"/>
      <c r="G472" s="836">
        <f>E472*F472</f>
        <v>0</v>
      </c>
      <c r="H472" s="853"/>
      <c r="I472" s="850"/>
      <c r="J472" s="959" t="str">
        <f t="shared" si="21"/>
        <v>CHYBNÁ CENA</v>
      </c>
    </row>
    <row r="473" spans="1:10" ht="12.75">
      <c r="A473" s="1354"/>
      <c r="B473" s="69"/>
      <c r="C473" s="837" t="s">
        <v>4172</v>
      </c>
      <c r="D473" s="69"/>
      <c r="E473" s="72"/>
      <c r="F473" s="1046"/>
      <c r="G473" s="73">
        <f>SUBTOTAL(9,G468:G472)</f>
        <v>0</v>
      </c>
      <c r="H473" s="71"/>
      <c r="I473" s="75"/>
      <c r="J473" s="959" t="str">
        <f t="shared" si="21"/>
        <v/>
      </c>
    </row>
    <row r="474" spans="1:10" ht="12.75">
      <c r="A474" s="1355"/>
      <c r="B474" s="838"/>
      <c r="C474" s="839" t="s">
        <v>4135</v>
      </c>
      <c r="D474" s="103" t="s">
        <v>1627</v>
      </c>
      <c r="E474" s="105">
        <v>1</v>
      </c>
      <c r="F474" s="978"/>
      <c r="G474" s="20">
        <f>E474*F474</f>
        <v>0</v>
      </c>
      <c r="H474" s="840"/>
      <c r="I474" s="80"/>
      <c r="J474" s="959" t="str">
        <f t="shared" si="21"/>
        <v>CHYBNÁ CENA</v>
      </c>
    </row>
    <row r="475" spans="1:10" ht="12.75">
      <c r="A475" s="1362"/>
      <c r="B475" s="69"/>
      <c r="C475" s="70"/>
      <c r="D475" s="69"/>
      <c r="E475" s="72"/>
      <c r="F475" s="1046"/>
      <c r="G475" s="73"/>
      <c r="H475" s="71"/>
      <c r="I475" s="74"/>
      <c r="J475" s="959" t="str">
        <f t="shared" si="21"/>
        <v/>
      </c>
    </row>
    <row r="476" spans="1:10" ht="26.25" thickBot="1">
      <c r="A476" s="1362"/>
      <c r="B476" s="69"/>
      <c r="C476" s="120" t="s">
        <v>4136</v>
      </c>
      <c r="D476" s="69"/>
      <c r="E476" s="72"/>
      <c r="F476" s="1046"/>
      <c r="G476" s="73"/>
      <c r="H476" s="71"/>
      <c r="I476" s="74"/>
      <c r="J476" s="959" t="str">
        <f t="shared" si="21"/>
        <v/>
      </c>
    </row>
    <row r="477" spans="1:10" ht="63.75">
      <c r="A477" s="1342" t="s">
        <v>4137</v>
      </c>
      <c r="B477" s="843"/>
      <c r="C477" s="867" t="s">
        <v>4138</v>
      </c>
      <c r="D477" s="843" t="s">
        <v>1627</v>
      </c>
      <c r="E477" s="847">
        <v>1</v>
      </c>
      <c r="F477" s="1044"/>
      <c r="G477" s="848">
        <f>E477*F477</f>
        <v>0</v>
      </c>
      <c r="H477" s="845" t="s">
        <v>4139</v>
      </c>
      <c r="I477" s="849"/>
      <c r="J477" s="959" t="str">
        <f t="shared" si="21"/>
        <v>CHYBNÁ CENA</v>
      </c>
    </row>
    <row r="478" spans="1:10" ht="14.25">
      <c r="A478" s="1382"/>
      <c r="B478" s="17"/>
      <c r="C478" s="116"/>
      <c r="D478" s="17"/>
      <c r="E478" s="19"/>
      <c r="F478" s="978"/>
      <c r="G478" s="738"/>
      <c r="H478" s="18"/>
      <c r="I478" s="225"/>
      <c r="J478" s="959" t="str">
        <f t="shared" si="21"/>
        <v/>
      </c>
    </row>
    <row r="479" spans="1:10" ht="51">
      <c r="A479" s="1382"/>
      <c r="B479" s="17"/>
      <c r="C479" s="116" t="s">
        <v>4120</v>
      </c>
      <c r="D479" s="17" t="s">
        <v>1627</v>
      </c>
      <c r="E479" s="19">
        <v>1</v>
      </c>
      <c r="F479" s="978"/>
      <c r="G479" s="20">
        <f>E479*F479</f>
        <v>0</v>
      </c>
      <c r="H479" s="18" t="s">
        <v>4140</v>
      </c>
      <c r="I479" s="225"/>
      <c r="J479" s="959" t="str">
        <f t="shared" si="21"/>
        <v>CHYBNÁ CENA</v>
      </c>
    </row>
    <row r="480" spans="1:10" ht="14.25">
      <c r="A480" s="1382"/>
      <c r="B480" s="17"/>
      <c r="C480" s="116"/>
      <c r="D480" s="17"/>
      <c r="E480" s="19"/>
      <c r="F480" s="978"/>
      <c r="G480" s="738"/>
      <c r="H480" s="18"/>
      <c r="I480" s="225"/>
      <c r="J480" s="959" t="str">
        <f t="shared" si="21"/>
        <v/>
      </c>
    </row>
    <row r="481" spans="1:10" ht="51.75" thickBot="1">
      <c r="A481" s="1383"/>
      <c r="B481" s="852"/>
      <c r="C481" s="875" t="s">
        <v>4122</v>
      </c>
      <c r="D481" s="852" t="s">
        <v>1844</v>
      </c>
      <c r="E481" s="854">
        <v>10</v>
      </c>
      <c r="F481" s="980"/>
      <c r="G481" s="836">
        <f>E481*F481</f>
        <v>0</v>
      </c>
      <c r="H481" s="853"/>
      <c r="I481" s="850"/>
      <c r="J481" s="959" t="str">
        <f t="shared" si="21"/>
        <v>CHYBNÁ CENA</v>
      </c>
    </row>
    <row r="482" spans="1:10" ht="12.75">
      <c r="A482" s="1354"/>
      <c r="B482" s="69"/>
      <c r="C482" s="837" t="s">
        <v>4173</v>
      </c>
      <c r="D482" s="69"/>
      <c r="E482" s="72"/>
      <c r="F482" s="1046"/>
      <c r="G482" s="73">
        <f>SUBTOTAL(9,G477:G481)</f>
        <v>0</v>
      </c>
      <c r="H482" s="71"/>
      <c r="I482" s="75"/>
      <c r="J482" s="959" t="str">
        <f aca="true" t="shared" si="22" ref="J482:J513">IF((ISBLANK(D482)),"",IF(G482&lt;=0,"CHYBNÁ CENA",""))</f>
        <v/>
      </c>
    </row>
    <row r="483" spans="1:10" ht="12.75">
      <c r="A483" s="1355"/>
      <c r="B483" s="838"/>
      <c r="C483" s="839" t="s">
        <v>4141</v>
      </c>
      <c r="D483" s="103" t="s">
        <v>1627</v>
      </c>
      <c r="E483" s="105">
        <v>1</v>
      </c>
      <c r="F483" s="978"/>
      <c r="G483" s="20">
        <f>E483*F483</f>
        <v>0</v>
      </c>
      <c r="H483" s="840"/>
      <c r="I483" s="80"/>
      <c r="J483" s="959" t="str">
        <f t="shared" si="22"/>
        <v>CHYBNÁ CENA</v>
      </c>
    </row>
    <row r="484" spans="1:10" ht="12.75">
      <c r="A484" s="1362"/>
      <c r="B484" s="69"/>
      <c r="C484" s="70"/>
      <c r="D484" s="69"/>
      <c r="E484" s="72"/>
      <c r="F484" s="1046"/>
      <c r="G484" s="73"/>
      <c r="H484" s="71"/>
      <c r="I484" s="74"/>
      <c r="J484" s="959" t="str">
        <f t="shared" si="22"/>
        <v/>
      </c>
    </row>
    <row r="485" spans="1:10" ht="13.5" thickBot="1">
      <c r="A485" s="1362"/>
      <c r="B485" s="119"/>
      <c r="C485" s="120" t="s">
        <v>4142</v>
      </c>
      <c r="D485" s="120"/>
      <c r="E485" s="120"/>
      <c r="F485" s="1043"/>
      <c r="G485" s="119"/>
      <c r="H485" s="118"/>
      <c r="I485" s="118"/>
      <c r="J485" s="959" t="str">
        <f t="shared" si="22"/>
        <v/>
      </c>
    </row>
    <row r="486" spans="1:10" ht="51">
      <c r="A486" s="1342" t="s">
        <v>4143</v>
      </c>
      <c r="B486" s="843"/>
      <c r="C486" s="855" t="s">
        <v>4144</v>
      </c>
      <c r="D486" s="843" t="s">
        <v>1627</v>
      </c>
      <c r="E486" s="847">
        <v>1</v>
      </c>
      <c r="F486" s="1055"/>
      <c r="G486" s="848">
        <f>E486*F486</f>
        <v>0</v>
      </c>
      <c r="H486" s="845" t="s">
        <v>3821</v>
      </c>
      <c r="I486" s="849"/>
      <c r="J486" s="959" t="str">
        <f t="shared" si="22"/>
        <v>CHYBNÁ CENA</v>
      </c>
    </row>
    <row r="487" spans="1:10" ht="12.75">
      <c r="A487" s="1343"/>
      <c r="B487" s="17"/>
      <c r="C487" s="18"/>
      <c r="D487" s="17"/>
      <c r="E487" s="19"/>
      <c r="F487" s="978"/>
      <c r="G487" s="739"/>
      <c r="H487" s="18"/>
      <c r="I487" s="225"/>
      <c r="J487" s="959" t="str">
        <f t="shared" si="22"/>
        <v/>
      </c>
    </row>
    <row r="488" spans="1:10" ht="38.25">
      <c r="A488" s="1343"/>
      <c r="B488" s="17"/>
      <c r="C488" s="18" t="s">
        <v>4145</v>
      </c>
      <c r="D488" s="17" t="s">
        <v>2637</v>
      </c>
      <c r="E488" s="19">
        <v>1</v>
      </c>
      <c r="F488" s="978"/>
      <c r="G488" s="20">
        <f>E488*F488</f>
        <v>0</v>
      </c>
      <c r="H488" s="18" t="s">
        <v>3821</v>
      </c>
      <c r="I488" s="225"/>
      <c r="J488" s="959" t="str">
        <f t="shared" si="22"/>
        <v>CHYBNÁ CENA</v>
      </c>
    </row>
    <row r="489" spans="1:10" ht="12.75">
      <c r="A489" s="1343"/>
      <c r="B489" s="17"/>
      <c r="C489" s="18"/>
      <c r="D489" s="17"/>
      <c r="E489" s="19"/>
      <c r="F489" s="978"/>
      <c r="G489" s="20"/>
      <c r="H489" s="18"/>
      <c r="I489" s="225"/>
      <c r="J489" s="959" t="str">
        <f t="shared" si="22"/>
        <v/>
      </c>
    </row>
    <row r="490" spans="1:10" ht="25.5">
      <c r="A490" s="1343"/>
      <c r="B490" s="17"/>
      <c r="C490" s="121" t="s">
        <v>4146</v>
      </c>
      <c r="D490" s="17" t="s">
        <v>2637</v>
      </c>
      <c r="E490" s="19">
        <v>1</v>
      </c>
      <c r="F490" s="978"/>
      <c r="G490" s="20">
        <f>E490*F490</f>
        <v>0</v>
      </c>
      <c r="H490" s="18" t="s">
        <v>4147</v>
      </c>
      <c r="I490" s="225"/>
      <c r="J490" s="959" t="str">
        <f t="shared" si="22"/>
        <v>CHYBNÁ CENA</v>
      </c>
    </row>
    <row r="491" spans="1:10" ht="12.75">
      <c r="A491" s="1343"/>
      <c r="B491" s="17"/>
      <c r="C491" s="116"/>
      <c r="D491" s="17"/>
      <c r="E491" s="19"/>
      <c r="F491" s="978"/>
      <c r="G491" s="738"/>
      <c r="H491" s="18"/>
      <c r="I491" s="225"/>
      <c r="J491" s="959" t="str">
        <f t="shared" si="22"/>
        <v/>
      </c>
    </row>
    <row r="492" spans="1:10" ht="25.5">
      <c r="A492" s="1343"/>
      <c r="B492" s="17"/>
      <c r="C492" s="121" t="s">
        <v>4148</v>
      </c>
      <c r="D492" s="17" t="s">
        <v>2637</v>
      </c>
      <c r="E492" s="19">
        <v>1</v>
      </c>
      <c r="F492" s="978"/>
      <c r="G492" s="20">
        <f>E492*F492</f>
        <v>0</v>
      </c>
      <c r="H492" s="116" t="s">
        <v>4149</v>
      </c>
      <c r="I492" s="225"/>
      <c r="J492" s="959" t="str">
        <f t="shared" si="22"/>
        <v>CHYBNÁ CENA</v>
      </c>
    </row>
    <row r="493" spans="1:10" ht="12.75">
      <c r="A493" s="1343"/>
      <c r="B493" s="17"/>
      <c r="C493" s="18"/>
      <c r="D493" s="17"/>
      <c r="E493" s="19"/>
      <c r="F493" s="978"/>
      <c r="G493" s="738"/>
      <c r="H493" s="18"/>
      <c r="I493" s="225"/>
      <c r="J493" s="959" t="str">
        <f t="shared" si="22"/>
        <v/>
      </c>
    </row>
    <row r="494" spans="1:10" ht="12.75">
      <c r="A494" s="1343" t="s">
        <v>1838</v>
      </c>
      <c r="B494" s="17"/>
      <c r="C494" s="18" t="s">
        <v>2893</v>
      </c>
      <c r="D494" s="17" t="s">
        <v>2637</v>
      </c>
      <c r="E494" s="19">
        <v>1</v>
      </c>
      <c r="F494" s="978"/>
      <c r="G494" s="20">
        <f aca="true" t="shared" si="23" ref="G494:G499">E494*F494</f>
        <v>0</v>
      </c>
      <c r="H494" s="18" t="s">
        <v>4147</v>
      </c>
      <c r="I494" s="225"/>
      <c r="J494" s="959" t="str">
        <f t="shared" si="22"/>
        <v>CHYBNÁ CENA</v>
      </c>
    </row>
    <row r="495" spans="1:10" ht="12.75">
      <c r="A495" s="1343" t="s">
        <v>1838</v>
      </c>
      <c r="B495" s="17"/>
      <c r="C495" s="18" t="s">
        <v>2893</v>
      </c>
      <c r="D495" s="17" t="s">
        <v>2637</v>
      </c>
      <c r="E495" s="19">
        <v>1</v>
      </c>
      <c r="F495" s="978"/>
      <c r="G495" s="20">
        <f t="shared" si="23"/>
        <v>0</v>
      </c>
      <c r="H495" s="18" t="s">
        <v>2894</v>
      </c>
      <c r="I495" s="225"/>
      <c r="J495" s="959" t="str">
        <f t="shared" si="22"/>
        <v>CHYBNÁ CENA</v>
      </c>
    </row>
    <row r="496" spans="1:10" ht="12.75">
      <c r="A496" s="1343" t="s">
        <v>1838</v>
      </c>
      <c r="B496" s="17"/>
      <c r="C496" s="18" t="s">
        <v>2893</v>
      </c>
      <c r="D496" s="17" t="s">
        <v>2637</v>
      </c>
      <c r="E496" s="19">
        <v>1</v>
      </c>
      <c r="F496" s="978"/>
      <c r="G496" s="20">
        <f t="shared" si="23"/>
        <v>0</v>
      </c>
      <c r="H496" s="18" t="s">
        <v>2895</v>
      </c>
      <c r="I496" s="225"/>
      <c r="J496" s="959" t="str">
        <f t="shared" si="22"/>
        <v>CHYBNÁ CENA</v>
      </c>
    </row>
    <row r="497" spans="1:10" ht="12.75">
      <c r="A497" s="1343" t="s">
        <v>1838</v>
      </c>
      <c r="B497" s="17"/>
      <c r="C497" s="18" t="s">
        <v>2893</v>
      </c>
      <c r="D497" s="17" t="s">
        <v>2637</v>
      </c>
      <c r="E497" s="19">
        <v>1</v>
      </c>
      <c r="F497" s="978"/>
      <c r="G497" s="20">
        <f t="shared" si="23"/>
        <v>0</v>
      </c>
      <c r="H497" s="18" t="s">
        <v>2896</v>
      </c>
      <c r="I497" s="225"/>
      <c r="J497" s="959" t="str">
        <f t="shared" si="22"/>
        <v>CHYBNÁ CENA</v>
      </c>
    </row>
    <row r="498" spans="1:10" ht="12.75">
      <c r="A498" s="1343" t="s">
        <v>1838</v>
      </c>
      <c r="B498" s="17"/>
      <c r="C498" s="18" t="s">
        <v>2893</v>
      </c>
      <c r="D498" s="17" t="s">
        <v>2637</v>
      </c>
      <c r="E498" s="19">
        <v>1</v>
      </c>
      <c r="F498" s="978"/>
      <c r="G498" s="20">
        <f t="shared" si="23"/>
        <v>0</v>
      </c>
      <c r="H498" s="18" t="s">
        <v>2897</v>
      </c>
      <c r="I498" s="225"/>
      <c r="J498" s="959" t="str">
        <f t="shared" si="22"/>
        <v>CHYBNÁ CENA</v>
      </c>
    </row>
    <row r="499" spans="1:10" ht="12.75">
      <c r="A499" s="1343" t="s">
        <v>1838</v>
      </c>
      <c r="B499" s="17"/>
      <c r="C499" s="18" t="s">
        <v>2893</v>
      </c>
      <c r="D499" s="17" t="s">
        <v>2637</v>
      </c>
      <c r="E499" s="19">
        <v>1</v>
      </c>
      <c r="F499" s="978"/>
      <c r="G499" s="20">
        <f t="shared" si="23"/>
        <v>0</v>
      </c>
      <c r="H499" s="18" t="s">
        <v>4061</v>
      </c>
      <c r="I499" s="225"/>
      <c r="J499" s="959" t="str">
        <f t="shared" si="22"/>
        <v>CHYBNÁ CENA</v>
      </c>
    </row>
    <row r="500" spans="1:10" ht="12.75">
      <c r="A500" s="1343"/>
      <c r="B500" s="17"/>
      <c r="C500" s="71"/>
      <c r="D500" s="17"/>
      <c r="E500" s="19"/>
      <c r="F500" s="978"/>
      <c r="G500" s="20"/>
      <c r="H500" s="18"/>
      <c r="I500" s="225"/>
      <c r="J500" s="959" t="str">
        <f t="shared" si="22"/>
        <v/>
      </c>
    </row>
    <row r="501" spans="1:10" ht="25.5">
      <c r="A501" s="1343"/>
      <c r="B501" s="17"/>
      <c r="C501" s="104" t="s">
        <v>2073</v>
      </c>
      <c r="D501" s="17"/>
      <c r="E501" s="19"/>
      <c r="F501" s="978"/>
      <c r="G501" s="20"/>
      <c r="H501" s="18"/>
      <c r="I501" s="225"/>
      <c r="J501" s="959" t="str">
        <f t="shared" si="22"/>
        <v/>
      </c>
    </row>
    <row r="502" spans="1:10" ht="16.5">
      <c r="A502" s="1343"/>
      <c r="B502" s="17"/>
      <c r="C502" s="90" t="s">
        <v>3923</v>
      </c>
      <c r="D502" s="17" t="s">
        <v>2925</v>
      </c>
      <c r="E502" s="19">
        <v>72</v>
      </c>
      <c r="F502" s="978"/>
      <c r="G502" s="20">
        <f>E502*F502</f>
        <v>0</v>
      </c>
      <c r="H502" s="18" t="s">
        <v>2898</v>
      </c>
      <c r="I502" s="225"/>
      <c r="J502" s="959" t="str">
        <f t="shared" si="22"/>
        <v>CHYBNÁ CENA</v>
      </c>
    </row>
    <row r="503" spans="1:10" ht="16.5">
      <c r="A503" s="1343"/>
      <c r="B503" s="17"/>
      <c r="C503" s="90" t="s">
        <v>3924</v>
      </c>
      <c r="D503" s="17" t="s">
        <v>2925</v>
      </c>
      <c r="E503" s="19">
        <v>9</v>
      </c>
      <c r="F503" s="978"/>
      <c r="G503" s="20">
        <f>E503*F503</f>
        <v>0</v>
      </c>
      <c r="H503" s="18" t="s">
        <v>2898</v>
      </c>
      <c r="I503" s="225"/>
      <c r="J503" s="959" t="str">
        <f t="shared" si="22"/>
        <v>CHYBNÁ CENA</v>
      </c>
    </row>
    <row r="504" spans="1:10" ht="16.5">
      <c r="A504" s="1343"/>
      <c r="B504" s="17"/>
      <c r="C504" s="90" t="s">
        <v>3925</v>
      </c>
      <c r="D504" s="17" t="s">
        <v>2925</v>
      </c>
      <c r="E504" s="19">
        <v>8</v>
      </c>
      <c r="F504" s="978"/>
      <c r="G504" s="20">
        <f>E504*F504</f>
        <v>0</v>
      </c>
      <c r="H504" s="18" t="s">
        <v>2898</v>
      </c>
      <c r="I504" s="225"/>
      <c r="J504" s="959" t="str">
        <f t="shared" si="22"/>
        <v>CHYBNÁ CENA</v>
      </c>
    </row>
    <row r="505" spans="1:10" ht="16.5">
      <c r="A505" s="1343"/>
      <c r="B505" s="17"/>
      <c r="C505" s="90" t="s">
        <v>3926</v>
      </c>
      <c r="D505" s="17" t="s">
        <v>2925</v>
      </c>
      <c r="E505" s="19">
        <v>6</v>
      </c>
      <c r="F505" s="978"/>
      <c r="G505" s="20">
        <f>E505*F505</f>
        <v>0</v>
      </c>
      <c r="H505" s="18" t="s">
        <v>2898</v>
      </c>
      <c r="I505" s="225"/>
      <c r="J505" s="959" t="str">
        <f t="shared" si="22"/>
        <v>CHYBNÁ CENA</v>
      </c>
    </row>
    <row r="506" spans="1:10" ht="17.25" thickBot="1">
      <c r="A506" s="1361"/>
      <c r="B506" s="852"/>
      <c r="C506" s="862" t="s">
        <v>3927</v>
      </c>
      <c r="D506" s="852" t="s">
        <v>2925</v>
      </c>
      <c r="E506" s="854">
        <v>2</v>
      </c>
      <c r="F506" s="980"/>
      <c r="G506" s="836">
        <f>E506*F506</f>
        <v>0</v>
      </c>
      <c r="H506" s="853" t="s">
        <v>2898</v>
      </c>
      <c r="I506" s="850"/>
      <c r="J506" s="959" t="str">
        <f t="shared" si="22"/>
        <v>CHYBNÁ CENA</v>
      </c>
    </row>
    <row r="507" spans="1:10" ht="12.75">
      <c r="A507" s="1354"/>
      <c r="B507" s="69"/>
      <c r="C507" s="837" t="s">
        <v>4174</v>
      </c>
      <c r="D507" s="69"/>
      <c r="E507" s="72"/>
      <c r="F507" s="1046"/>
      <c r="G507" s="73">
        <f>SUBTOTAL(9,G486:G506)</f>
        <v>0</v>
      </c>
      <c r="H507" s="71"/>
      <c r="I507" s="75"/>
      <c r="J507" s="959" t="str">
        <f t="shared" si="22"/>
        <v/>
      </c>
    </row>
    <row r="508" spans="1:10" ht="12.75">
      <c r="A508" s="1355"/>
      <c r="B508" s="838"/>
      <c r="C508" s="839" t="s">
        <v>2899</v>
      </c>
      <c r="D508" s="103" t="s">
        <v>1627</v>
      </c>
      <c r="E508" s="105">
        <v>1</v>
      </c>
      <c r="F508" s="978"/>
      <c r="G508" s="20">
        <f>E508*F508</f>
        <v>0</v>
      </c>
      <c r="H508" s="840"/>
      <c r="I508" s="80"/>
      <c r="J508" s="959" t="str">
        <f t="shared" si="22"/>
        <v>CHYBNÁ CENA</v>
      </c>
    </row>
    <row r="509" spans="1:10" ht="13.5" thickBot="1">
      <c r="A509" s="1387"/>
      <c r="B509" s="60"/>
      <c r="C509" s="61"/>
      <c r="D509" s="60"/>
      <c r="E509" s="58"/>
      <c r="F509" s="1045"/>
      <c r="G509" s="878"/>
      <c r="H509" s="61"/>
      <c r="I509" s="62"/>
      <c r="J509" s="959" t="str">
        <f t="shared" si="22"/>
        <v/>
      </c>
    </row>
    <row r="510" spans="1:10" s="108" customFormat="1" ht="38.25">
      <c r="A510" s="1378" t="s">
        <v>2900</v>
      </c>
      <c r="B510" s="866"/>
      <c r="C510" s="867" t="s">
        <v>2901</v>
      </c>
      <c r="D510" s="866" t="s">
        <v>1627</v>
      </c>
      <c r="E510" s="879">
        <v>1</v>
      </c>
      <c r="F510" s="1057"/>
      <c r="G510" s="848">
        <f>E510*F510</f>
        <v>0</v>
      </c>
      <c r="H510" s="867" t="s">
        <v>2902</v>
      </c>
      <c r="I510" s="869"/>
      <c r="J510" s="959" t="str">
        <f t="shared" si="22"/>
        <v>CHYBNÁ CENA</v>
      </c>
    </row>
    <row r="511" spans="1:10" s="108" customFormat="1" ht="12.75">
      <c r="A511" s="1388"/>
      <c r="B511" s="92"/>
      <c r="C511" s="116"/>
      <c r="D511" s="92"/>
      <c r="E511" s="94"/>
      <c r="F511" s="1048"/>
      <c r="G511" s="741"/>
      <c r="H511" s="116"/>
      <c r="I511" s="880"/>
      <c r="J511" s="959" t="str">
        <f t="shared" si="22"/>
        <v/>
      </c>
    </row>
    <row r="512" spans="1:10" s="108" customFormat="1" ht="38.25">
      <c r="A512" s="1388"/>
      <c r="B512" s="92"/>
      <c r="C512" s="116" t="s">
        <v>2903</v>
      </c>
      <c r="D512" s="92" t="s">
        <v>2637</v>
      </c>
      <c r="E512" s="94">
        <v>1</v>
      </c>
      <c r="F512" s="978"/>
      <c r="G512" s="20">
        <f>E512*F512</f>
        <v>0</v>
      </c>
      <c r="H512" s="116" t="s">
        <v>2902</v>
      </c>
      <c r="I512" s="880"/>
      <c r="J512" s="959" t="str">
        <f t="shared" si="22"/>
        <v>CHYBNÁ CENA</v>
      </c>
    </row>
    <row r="513" spans="1:10" ht="12.75">
      <c r="A513" s="1343"/>
      <c r="B513" s="17"/>
      <c r="C513" s="18"/>
      <c r="D513" s="17"/>
      <c r="E513" s="19"/>
      <c r="F513" s="978"/>
      <c r="G513" s="20"/>
      <c r="H513" s="18"/>
      <c r="I513" s="225"/>
      <c r="J513" s="959" t="str">
        <f t="shared" si="22"/>
        <v/>
      </c>
    </row>
    <row r="514" spans="1:10" ht="12.75">
      <c r="A514" s="1343"/>
      <c r="B514" s="17"/>
      <c r="C514" s="18" t="s">
        <v>2904</v>
      </c>
      <c r="D514" s="92" t="s">
        <v>2637</v>
      </c>
      <c r="E514" s="94">
        <v>1</v>
      </c>
      <c r="F514" s="978"/>
      <c r="G514" s="20">
        <f>E514*F514</f>
        <v>0</v>
      </c>
      <c r="H514" s="116" t="s">
        <v>2902</v>
      </c>
      <c r="I514" s="225"/>
      <c r="J514" s="959" t="str">
        <f aca="true" t="shared" si="24" ref="J514:J547">IF((ISBLANK(D514)),"",IF(G514&lt;=0,"CHYBNÁ CENA",""))</f>
        <v>CHYBNÁ CENA</v>
      </c>
    </row>
    <row r="515" spans="1:10" ht="12.75">
      <c r="A515" s="1343"/>
      <c r="B515" s="17"/>
      <c r="C515" s="18"/>
      <c r="D515" s="17"/>
      <c r="E515" s="19"/>
      <c r="F515" s="978"/>
      <c r="G515" s="738"/>
      <c r="H515" s="18"/>
      <c r="I515" s="225"/>
      <c r="J515" s="959" t="str">
        <f t="shared" si="24"/>
        <v/>
      </c>
    </row>
    <row r="516" spans="1:10" s="108" customFormat="1" ht="25.5">
      <c r="A516" s="1388"/>
      <c r="B516" s="92"/>
      <c r="C516" s="121" t="s">
        <v>2905</v>
      </c>
      <c r="D516" s="92" t="s">
        <v>2637</v>
      </c>
      <c r="E516" s="94">
        <v>1</v>
      </c>
      <c r="F516" s="1048"/>
      <c r="G516" s="20">
        <f>E516*F516</f>
        <v>0</v>
      </c>
      <c r="H516" s="116" t="s">
        <v>2906</v>
      </c>
      <c r="I516" s="880"/>
      <c r="J516" s="959" t="str">
        <f t="shared" si="24"/>
        <v>CHYBNÁ CENA</v>
      </c>
    </row>
    <row r="517" spans="1:10" s="108" customFormat="1" ht="12.75">
      <c r="A517" s="1388"/>
      <c r="B517" s="92"/>
      <c r="C517" s="116"/>
      <c r="D517" s="92"/>
      <c r="E517" s="94"/>
      <c r="F517" s="1048"/>
      <c r="G517" s="741"/>
      <c r="H517" s="116"/>
      <c r="I517" s="880"/>
      <c r="J517" s="959" t="str">
        <f t="shared" si="24"/>
        <v/>
      </c>
    </row>
    <row r="518" spans="1:10" s="108" customFormat="1" ht="25.5">
      <c r="A518" s="1388"/>
      <c r="B518" s="92"/>
      <c r="C518" s="121" t="s">
        <v>2907</v>
      </c>
      <c r="D518" s="92" t="s">
        <v>2637</v>
      </c>
      <c r="E518" s="94">
        <v>1</v>
      </c>
      <c r="F518" s="1048"/>
      <c r="G518" s="20">
        <f>E518*F518</f>
        <v>0</v>
      </c>
      <c r="H518" s="116" t="s">
        <v>2908</v>
      </c>
      <c r="I518" s="880"/>
      <c r="J518" s="959" t="str">
        <f t="shared" si="24"/>
        <v>CHYBNÁ CENA</v>
      </c>
    </row>
    <row r="519" spans="1:10" s="108" customFormat="1" ht="25.5">
      <c r="A519" s="1388"/>
      <c r="B519" s="92"/>
      <c r="C519" s="121" t="s">
        <v>2909</v>
      </c>
      <c r="D519" s="92" t="s">
        <v>2637</v>
      </c>
      <c r="E519" s="94">
        <v>1</v>
      </c>
      <c r="F519" s="1048"/>
      <c r="G519" s="20">
        <f>E519*F519</f>
        <v>0</v>
      </c>
      <c r="H519" s="116" t="s">
        <v>2910</v>
      </c>
      <c r="I519" s="880"/>
      <c r="J519" s="959" t="str">
        <f t="shared" si="24"/>
        <v>CHYBNÁ CENA</v>
      </c>
    </row>
    <row r="520" spans="1:10" ht="12.75">
      <c r="A520" s="1343"/>
      <c r="B520" s="17"/>
      <c r="C520" s="18"/>
      <c r="D520" s="17"/>
      <c r="E520" s="19"/>
      <c r="F520" s="978"/>
      <c r="G520" s="738"/>
      <c r="H520" s="18"/>
      <c r="I520" s="225"/>
      <c r="J520" s="959" t="str">
        <f t="shared" si="24"/>
        <v/>
      </c>
    </row>
    <row r="521" spans="1:10" ht="17.25" thickBot="1">
      <c r="A521" s="1361"/>
      <c r="B521" s="852"/>
      <c r="C521" s="853" t="s">
        <v>2911</v>
      </c>
      <c r="D521" s="852" t="s">
        <v>2925</v>
      </c>
      <c r="E521" s="854">
        <v>8</v>
      </c>
      <c r="F521" s="980"/>
      <c r="G521" s="836">
        <f>E521*F521</f>
        <v>0</v>
      </c>
      <c r="H521" s="875" t="s">
        <v>2902</v>
      </c>
      <c r="I521" s="850"/>
      <c r="J521" s="959" t="str">
        <f t="shared" si="24"/>
        <v>CHYBNÁ CENA</v>
      </c>
    </row>
    <row r="522" spans="1:10" ht="12.75">
      <c r="A522" s="1354"/>
      <c r="B522" s="69"/>
      <c r="C522" s="837" t="s">
        <v>4175</v>
      </c>
      <c r="D522" s="69"/>
      <c r="E522" s="72"/>
      <c r="F522" s="1046"/>
      <c r="G522" s="73">
        <f>SUBTOTAL(9,G510:G521)</f>
        <v>0</v>
      </c>
      <c r="H522" s="71"/>
      <c r="I522" s="75"/>
      <c r="J522" s="959" t="str">
        <f t="shared" si="24"/>
        <v/>
      </c>
    </row>
    <row r="523" spans="1:10" ht="12.75">
      <c r="A523" s="1355"/>
      <c r="B523" s="838"/>
      <c r="C523" s="839" t="s">
        <v>2912</v>
      </c>
      <c r="D523" s="103" t="s">
        <v>1627</v>
      </c>
      <c r="E523" s="105">
        <v>1</v>
      </c>
      <c r="F523" s="978"/>
      <c r="G523" s="20">
        <f>E523*F523</f>
        <v>0</v>
      </c>
      <c r="H523" s="840"/>
      <c r="I523" s="80"/>
      <c r="J523" s="959" t="str">
        <f t="shared" si="24"/>
        <v>CHYBNÁ CENA</v>
      </c>
    </row>
    <row r="524" spans="1:10" ht="13.5" thickBot="1">
      <c r="A524" s="1387"/>
      <c r="B524" s="60"/>
      <c r="C524" s="61"/>
      <c r="D524" s="60"/>
      <c r="E524" s="58"/>
      <c r="F524" s="1045"/>
      <c r="G524" s="878"/>
      <c r="H524" s="61"/>
      <c r="I524" s="62"/>
      <c r="J524" s="959" t="str">
        <f t="shared" si="24"/>
        <v/>
      </c>
    </row>
    <row r="525" spans="1:10" ht="38.25">
      <c r="A525" s="1342" t="s">
        <v>2913</v>
      </c>
      <c r="B525" s="843"/>
      <c r="C525" s="845" t="s">
        <v>2914</v>
      </c>
      <c r="D525" s="843" t="s">
        <v>1627</v>
      </c>
      <c r="E525" s="847">
        <v>1</v>
      </c>
      <c r="F525" s="1044"/>
      <c r="G525" s="848">
        <f>E525*F525</f>
        <v>0</v>
      </c>
      <c r="H525" s="845" t="s">
        <v>2915</v>
      </c>
      <c r="I525" s="849"/>
      <c r="J525" s="959" t="str">
        <f t="shared" si="24"/>
        <v>CHYBNÁ CENA</v>
      </c>
    </row>
    <row r="526" spans="1:10" ht="12.75">
      <c r="A526" s="1343"/>
      <c r="B526" s="17"/>
      <c r="C526" s="18"/>
      <c r="D526" s="17"/>
      <c r="E526" s="19"/>
      <c r="F526" s="978"/>
      <c r="G526" s="738"/>
      <c r="H526" s="18"/>
      <c r="I526" s="225"/>
      <c r="J526" s="959" t="str">
        <f t="shared" si="24"/>
        <v/>
      </c>
    </row>
    <row r="527" spans="1:10" ht="12.75">
      <c r="A527" s="1334" t="s">
        <v>1838</v>
      </c>
      <c r="B527" s="1265"/>
      <c r="C527" s="1340" t="s">
        <v>4883</v>
      </c>
      <c r="D527" s="1265" t="s">
        <v>2637</v>
      </c>
      <c r="E527" s="1267">
        <v>1</v>
      </c>
      <c r="F527" s="1339"/>
      <c r="G527" s="1269">
        <f>E527*F527</f>
        <v>0</v>
      </c>
      <c r="H527" s="1341" t="s">
        <v>2915</v>
      </c>
      <c r="I527" s="1329"/>
      <c r="J527" s="959" t="str">
        <f t="shared" si="24"/>
        <v>CHYBNÁ CENA</v>
      </c>
    </row>
    <row r="528" spans="1:10" ht="12.75">
      <c r="A528" s="1343"/>
      <c r="B528" s="17"/>
      <c r="C528" s="18"/>
      <c r="D528" s="17"/>
      <c r="E528" s="19"/>
      <c r="F528" s="978"/>
      <c r="G528" s="1327"/>
      <c r="H528" s="18"/>
      <c r="I528" s="225"/>
      <c r="J528" s="959" t="str">
        <f t="shared" si="24"/>
        <v/>
      </c>
    </row>
    <row r="529" spans="1:10" s="108" customFormat="1" ht="38.25">
      <c r="A529" s="1388"/>
      <c r="B529" s="92"/>
      <c r="C529" s="116" t="s">
        <v>2916</v>
      </c>
      <c r="D529" s="92" t="s">
        <v>2637</v>
      </c>
      <c r="E529" s="94">
        <v>1</v>
      </c>
      <c r="F529" s="978"/>
      <c r="G529" s="20">
        <f>E529*F529</f>
        <v>0</v>
      </c>
      <c r="H529" s="18" t="s">
        <v>2915</v>
      </c>
      <c r="I529" s="880"/>
      <c r="J529" s="959" t="str">
        <f t="shared" si="24"/>
        <v>CHYBNÁ CENA</v>
      </c>
    </row>
    <row r="530" spans="1:10" ht="12.75">
      <c r="A530" s="1343"/>
      <c r="B530" s="17"/>
      <c r="C530" s="18"/>
      <c r="D530" s="17"/>
      <c r="E530" s="19"/>
      <c r="F530" s="978"/>
      <c r="G530" s="737"/>
      <c r="H530" s="18"/>
      <c r="I530" s="225"/>
      <c r="J530" s="959" t="str">
        <f t="shared" si="24"/>
        <v/>
      </c>
    </row>
    <row r="531" spans="1:10" ht="12.75">
      <c r="A531" s="1343" t="s">
        <v>1835</v>
      </c>
      <c r="B531" s="17"/>
      <c r="C531" s="18" t="s">
        <v>2917</v>
      </c>
      <c r="D531" s="17" t="s">
        <v>2637</v>
      </c>
      <c r="E531" s="58">
        <v>1</v>
      </c>
      <c r="F531" s="1045"/>
      <c r="G531" s="20">
        <f>E531*F531</f>
        <v>0</v>
      </c>
      <c r="H531" s="18" t="s">
        <v>2918</v>
      </c>
      <c r="I531" s="225"/>
      <c r="J531" s="959" t="str">
        <f t="shared" si="24"/>
        <v>CHYBNÁ CENA</v>
      </c>
    </row>
    <row r="532" spans="1:10" ht="12.75">
      <c r="A532" s="1343"/>
      <c r="B532" s="17"/>
      <c r="C532" s="71"/>
      <c r="D532" s="17"/>
      <c r="E532" s="58"/>
      <c r="F532" s="978"/>
      <c r="G532" s="20"/>
      <c r="H532" s="18"/>
      <c r="I532" s="225"/>
      <c r="J532" s="959" t="str">
        <f t="shared" si="24"/>
        <v/>
      </c>
    </row>
    <row r="533" spans="1:10" ht="25.5">
      <c r="A533" s="1343"/>
      <c r="B533" s="17"/>
      <c r="C533" s="104" t="s">
        <v>2073</v>
      </c>
      <c r="D533" s="17"/>
      <c r="E533" s="19"/>
      <c r="F533" s="978"/>
      <c r="G533" s="742"/>
      <c r="H533" s="18"/>
      <c r="I533" s="225"/>
      <c r="J533" s="959" t="str">
        <f t="shared" si="24"/>
        <v/>
      </c>
    </row>
    <row r="534" spans="1:10" ht="16.5">
      <c r="A534" s="1343"/>
      <c r="B534" s="17"/>
      <c r="C534" s="90" t="s">
        <v>3928</v>
      </c>
      <c r="D534" s="17" t="s">
        <v>2925</v>
      </c>
      <c r="E534" s="19">
        <v>72</v>
      </c>
      <c r="F534" s="978"/>
      <c r="G534" s="20">
        <f>E534*F534</f>
        <v>0</v>
      </c>
      <c r="H534" s="18"/>
      <c r="I534" s="225"/>
      <c r="J534" s="959" t="str">
        <f t="shared" si="24"/>
        <v>CHYBNÁ CENA</v>
      </c>
    </row>
    <row r="535" spans="1:10" ht="16.5">
      <c r="A535" s="1343"/>
      <c r="B535" s="17"/>
      <c r="C535" s="90" t="s">
        <v>3929</v>
      </c>
      <c r="D535" s="17" t="s">
        <v>2925</v>
      </c>
      <c r="E535" s="19">
        <v>3</v>
      </c>
      <c r="F535" s="978"/>
      <c r="G535" s="20">
        <f>E535*F535</f>
        <v>0</v>
      </c>
      <c r="H535" s="18"/>
      <c r="I535" s="225"/>
      <c r="J535" s="959" t="str">
        <f t="shared" si="24"/>
        <v>CHYBNÁ CENA</v>
      </c>
    </row>
    <row r="536" spans="1:10" ht="16.5">
      <c r="A536" s="1338"/>
      <c r="B536" s="1265"/>
      <c r="C536" s="1336" t="s">
        <v>4884</v>
      </c>
      <c r="D536" s="1265" t="s">
        <v>2925</v>
      </c>
      <c r="E536" s="1267">
        <v>6</v>
      </c>
      <c r="F536" s="1268"/>
      <c r="G536" s="1269">
        <f aca="true" t="shared" si="25" ref="G536:G537">E536*F536</f>
        <v>0</v>
      </c>
      <c r="H536" s="1270"/>
      <c r="I536" s="1329"/>
      <c r="J536" s="959" t="str">
        <f t="shared" si="24"/>
        <v>CHYBNÁ CENA</v>
      </c>
    </row>
    <row r="537" spans="1:10" ht="16.5">
      <c r="A537" s="1338"/>
      <c r="B537" s="1265"/>
      <c r="C537" s="1336" t="s">
        <v>4885</v>
      </c>
      <c r="D537" s="1265" t="s">
        <v>2925</v>
      </c>
      <c r="E537" s="1267">
        <v>22</v>
      </c>
      <c r="F537" s="1268"/>
      <c r="G537" s="1269">
        <f t="shared" si="25"/>
        <v>0</v>
      </c>
      <c r="H537" s="1270"/>
      <c r="I537" s="1329"/>
      <c r="J537" s="959" t="str">
        <f t="shared" si="24"/>
        <v>CHYBNÁ CENA</v>
      </c>
    </row>
    <row r="538" spans="1:10" ht="12.75">
      <c r="A538" s="1343"/>
      <c r="B538" s="17"/>
      <c r="C538" s="18"/>
      <c r="D538" s="17"/>
      <c r="E538" s="19"/>
      <c r="F538" s="978"/>
      <c r="G538" s="20"/>
      <c r="H538" s="18"/>
      <c r="I538" s="225"/>
      <c r="J538" s="959" t="str">
        <f t="shared" si="24"/>
        <v/>
      </c>
    </row>
    <row r="539" spans="1:10" ht="17.25" thickBot="1">
      <c r="A539" s="1389"/>
      <c r="B539" s="881"/>
      <c r="C539" s="875" t="s">
        <v>2046</v>
      </c>
      <c r="D539" s="852" t="s">
        <v>2925</v>
      </c>
      <c r="E539" s="854">
        <v>92</v>
      </c>
      <c r="F539" s="980"/>
      <c r="G539" s="836">
        <f>E539*F539</f>
        <v>0</v>
      </c>
      <c r="H539" s="875"/>
      <c r="I539" s="850"/>
      <c r="J539" s="959" t="str">
        <f t="shared" si="24"/>
        <v>CHYBNÁ CENA</v>
      </c>
    </row>
    <row r="540" spans="1:10" ht="12.75">
      <c r="A540" s="1354"/>
      <c r="B540" s="69"/>
      <c r="C540" s="837" t="s">
        <v>4176</v>
      </c>
      <c r="D540" s="69"/>
      <c r="E540" s="72"/>
      <c r="F540" s="1046"/>
      <c r="G540" s="73">
        <f>SUBTOTAL(9,G525:G539)</f>
        <v>0</v>
      </c>
      <c r="H540" s="71"/>
      <c r="I540" s="75"/>
      <c r="J540" s="959" t="str">
        <f t="shared" si="24"/>
        <v/>
      </c>
    </row>
    <row r="541" spans="1:10" ht="12.75">
      <c r="A541" s="1355"/>
      <c r="B541" s="838"/>
      <c r="C541" s="839" t="s">
        <v>2919</v>
      </c>
      <c r="D541" s="103" t="s">
        <v>1627</v>
      </c>
      <c r="E541" s="105">
        <v>1</v>
      </c>
      <c r="F541" s="978"/>
      <c r="G541" s="20">
        <f>E541*F541</f>
        <v>0</v>
      </c>
      <c r="H541" s="840"/>
      <c r="I541" s="80"/>
      <c r="J541" s="959" t="str">
        <f t="shared" si="24"/>
        <v>CHYBNÁ CENA</v>
      </c>
    </row>
    <row r="542" spans="1:10" ht="12.75">
      <c r="A542" s="1390"/>
      <c r="B542" s="64"/>
      <c r="C542" s="65"/>
      <c r="D542" s="64"/>
      <c r="E542" s="66"/>
      <c r="F542" s="1023"/>
      <c r="G542" s="738"/>
      <c r="H542" s="65"/>
      <c r="I542" s="87"/>
      <c r="J542" s="959" t="str">
        <f t="shared" si="24"/>
        <v/>
      </c>
    </row>
    <row r="543" spans="1:10" ht="13.5" thickBot="1">
      <c r="A543" s="1362"/>
      <c r="B543" s="69"/>
      <c r="C543" s="120" t="s">
        <v>2920</v>
      </c>
      <c r="D543" s="69"/>
      <c r="E543" s="72"/>
      <c r="F543" s="1046"/>
      <c r="G543" s="73"/>
      <c r="H543" s="71"/>
      <c r="I543" s="74"/>
      <c r="J543" s="959" t="str">
        <f t="shared" si="24"/>
        <v/>
      </c>
    </row>
    <row r="544" spans="1:10" ht="39" thickBot="1">
      <c r="A544" s="1391" t="s">
        <v>2921</v>
      </c>
      <c r="B544" s="882"/>
      <c r="C544" s="883" t="s">
        <v>2922</v>
      </c>
      <c r="D544" s="882" t="s">
        <v>1627</v>
      </c>
      <c r="E544" s="884">
        <v>1</v>
      </c>
      <c r="F544" s="1058"/>
      <c r="G544" s="885">
        <f>E544*F544</f>
        <v>0</v>
      </c>
      <c r="H544" s="883" t="s">
        <v>2923</v>
      </c>
      <c r="I544" s="886"/>
      <c r="J544" s="959" t="str">
        <f t="shared" si="24"/>
        <v>CHYBNÁ CENA</v>
      </c>
    </row>
    <row r="545" spans="1:10" ht="12.75">
      <c r="A545" s="1354"/>
      <c r="B545" s="69"/>
      <c r="C545" s="837" t="s">
        <v>4177</v>
      </c>
      <c r="D545" s="69"/>
      <c r="E545" s="72"/>
      <c r="F545" s="1046"/>
      <c r="G545" s="73">
        <f>SUBTOTAL(9,G544:G544)</f>
        <v>0</v>
      </c>
      <c r="H545" s="71"/>
      <c r="I545" s="75"/>
      <c r="J545" s="959" t="str">
        <f t="shared" si="24"/>
        <v/>
      </c>
    </row>
    <row r="546" spans="1:10" ht="12.75">
      <c r="A546" s="1355"/>
      <c r="B546" s="838"/>
      <c r="C546" s="839" t="s">
        <v>2924</v>
      </c>
      <c r="D546" s="103" t="s">
        <v>1627</v>
      </c>
      <c r="E546" s="105">
        <v>1</v>
      </c>
      <c r="F546" s="978"/>
      <c r="G546" s="20">
        <f>E546*F546</f>
        <v>0</v>
      </c>
      <c r="H546" s="840"/>
      <c r="I546" s="80"/>
      <c r="J546" s="959" t="str">
        <f t="shared" si="24"/>
        <v>CHYBNÁ CENA</v>
      </c>
    </row>
    <row r="547" spans="1:10" ht="12.75">
      <c r="A547" s="1392"/>
      <c r="B547" s="17"/>
      <c r="C547" s="18"/>
      <c r="D547" s="17"/>
      <c r="E547" s="19"/>
      <c r="F547" s="978"/>
      <c r="G547" s="20"/>
      <c r="H547" s="18"/>
      <c r="I547" s="21"/>
      <c r="J547" s="959" t="str">
        <f t="shared" si="24"/>
        <v/>
      </c>
    </row>
    <row r="548" spans="1:10" s="263" customFormat="1" ht="13.5" thickBot="1">
      <c r="A548" s="395"/>
      <c r="B548" s="396"/>
      <c r="C548" s="397" t="s">
        <v>1830</v>
      </c>
      <c r="D548" s="395"/>
      <c r="E548" s="399"/>
      <c r="F548" s="1059"/>
      <c r="G548" s="419">
        <f>SUBTOTAL(9,G7:G546)</f>
        <v>0</v>
      </c>
      <c r="H548" s="398"/>
      <c r="I548" s="398"/>
      <c r="J548" s="969"/>
    </row>
    <row r="549" spans="1:9" ht="13.5" thickBot="1">
      <c r="A549" s="1401" t="s">
        <v>4769</v>
      </c>
      <c r="B549" s="1402"/>
      <c r="C549" s="1402"/>
      <c r="D549" s="1402"/>
      <c r="E549" s="1402"/>
      <c r="F549" s="1402"/>
      <c r="G549" s="1402"/>
      <c r="H549" s="1402"/>
      <c r="I549" s="1403"/>
    </row>
    <row r="550" spans="1:9" ht="12.75">
      <c r="A550" s="88"/>
      <c r="B550" s="69"/>
      <c r="C550" s="71"/>
      <c r="D550" s="69"/>
      <c r="E550" s="72"/>
      <c r="F550" s="73"/>
      <c r="G550" s="73"/>
      <c r="H550" s="71"/>
      <c r="I550" s="74"/>
    </row>
    <row r="551" spans="1:9" ht="12.75">
      <c r="A551" s="88"/>
      <c r="B551" s="69"/>
      <c r="C551" s="71"/>
      <c r="D551" s="69"/>
      <c r="E551" s="72"/>
      <c r="F551" s="73"/>
      <c r="G551" s="73"/>
      <c r="H551" s="71"/>
      <c r="I551" s="74"/>
    </row>
    <row r="552" spans="1:9" ht="12.75">
      <c r="A552" s="88"/>
      <c r="B552" s="69"/>
      <c r="C552" s="71"/>
      <c r="D552" s="69"/>
      <c r="E552" s="72"/>
      <c r="F552" s="960" t="s">
        <v>4265</v>
      </c>
      <c r="G552" s="961">
        <f>COUNTIF(G6:G547,"&lt;=0")</f>
        <v>361</v>
      </c>
      <c r="H552" s="71"/>
      <c r="I552" s="74"/>
    </row>
    <row r="553" spans="1:9" ht="12.75">
      <c r="A553" s="88"/>
      <c r="B553" s="69"/>
      <c r="C553" s="71"/>
      <c r="D553" s="69"/>
      <c r="E553" s="72"/>
      <c r="F553" s="73"/>
      <c r="G553" s="73"/>
      <c r="H553" s="71"/>
      <c r="I553" s="74"/>
    </row>
    <row r="554" spans="1:9" ht="12.75">
      <c r="A554" s="88"/>
      <c r="B554" s="69"/>
      <c r="C554" s="71"/>
      <c r="D554" s="69"/>
      <c r="E554" s="72"/>
      <c r="F554" s="73"/>
      <c r="G554" s="73"/>
      <c r="H554" s="71"/>
      <c r="I554" s="74"/>
    </row>
    <row r="555" spans="1:9" ht="12.75">
      <c r="A555" s="88"/>
      <c r="B555" s="69"/>
      <c r="C555" s="71"/>
      <c r="D555" s="69"/>
      <c r="E555" s="72"/>
      <c r="F555" s="73"/>
      <c r="G555" s="73"/>
      <c r="H555" s="71"/>
      <c r="I555" s="74"/>
    </row>
    <row r="556" spans="1:9" ht="12.75">
      <c r="A556" s="88"/>
      <c r="B556" s="69"/>
      <c r="C556" s="71"/>
      <c r="D556" s="69"/>
      <c r="E556" s="72"/>
      <c r="F556" s="73"/>
      <c r="G556" s="73"/>
      <c r="H556" s="71"/>
      <c r="I556" s="74"/>
    </row>
    <row r="557" spans="1:9" ht="12.75">
      <c r="A557" s="88"/>
      <c r="B557" s="69"/>
      <c r="C557" s="71"/>
      <c r="D557" s="69"/>
      <c r="E557" s="72"/>
      <c r="F557" s="73"/>
      <c r="G557" s="73"/>
      <c r="H557" s="71"/>
      <c r="I557" s="74"/>
    </row>
    <row r="558" spans="1:9" ht="12.75">
      <c r="A558" s="88"/>
      <c r="B558" s="69"/>
      <c r="C558" s="71"/>
      <c r="D558" s="69"/>
      <c r="E558" s="72"/>
      <c r="F558" s="73"/>
      <c r="G558" s="73"/>
      <c r="H558" s="71"/>
      <c r="I558" s="74"/>
    </row>
    <row r="559" spans="1:9" ht="12.75">
      <c r="A559" s="88"/>
      <c r="B559" s="69"/>
      <c r="C559" s="71"/>
      <c r="D559" s="69"/>
      <c r="E559" s="72"/>
      <c r="F559" s="73"/>
      <c r="G559" s="73"/>
      <c r="H559" s="71"/>
      <c r="I559" s="74"/>
    </row>
    <row r="560" spans="1:9" ht="12.75">
      <c r="A560" s="88"/>
      <c r="B560" s="69"/>
      <c r="C560" s="71"/>
      <c r="D560" s="69"/>
      <c r="E560" s="72"/>
      <c r="F560" s="73"/>
      <c r="G560" s="73"/>
      <c r="H560" s="71"/>
      <c r="I560" s="74"/>
    </row>
    <row r="561" spans="1:9" ht="12.75">
      <c r="A561" s="88"/>
      <c r="B561" s="69"/>
      <c r="C561" s="71"/>
      <c r="D561" s="69"/>
      <c r="E561" s="72"/>
      <c r="F561" s="73"/>
      <c r="G561" s="73"/>
      <c r="H561" s="71"/>
      <c r="I561" s="74"/>
    </row>
    <row r="562" spans="1:9" ht="12.75">
      <c r="A562" s="88"/>
      <c r="B562" s="69"/>
      <c r="C562" s="71"/>
      <c r="D562" s="69"/>
      <c r="E562" s="72"/>
      <c r="F562" s="73"/>
      <c r="G562" s="73"/>
      <c r="H562" s="71"/>
      <c r="I562" s="74"/>
    </row>
    <row r="563" spans="1:9" ht="12.75">
      <c r="A563" s="88"/>
      <c r="B563" s="69"/>
      <c r="C563" s="71"/>
      <c r="D563" s="69"/>
      <c r="E563" s="72"/>
      <c r="F563" s="73"/>
      <c r="G563" s="73"/>
      <c r="H563" s="71"/>
      <c r="I563" s="74"/>
    </row>
    <row r="564" spans="1:9" ht="12.75">
      <c r="A564" s="88"/>
      <c r="B564" s="69"/>
      <c r="C564" s="71"/>
      <c r="D564" s="69"/>
      <c r="E564" s="72"/>
      <c r="F564" s="73"/>
      <c r="G564" s="73"/>
      <c r="H564" s="71"/>
      <c r="I564" s="74"/>
    </row>
    <row r="565" spans="1:9" ht="25.35" customHeight="1">
      <c r="A565" s="88"/>
      <c r="B565" s="119"/>
      <c r="C565" s="118"/>
      <c r="D565" s="120"/>
      <c r="E565" s="120"/>
      <c r="F565" s="119"/>
      <c r="G565" s="119"/>
      <c r="H565" s="118"/>
      <c r="I565" s="118"/>
    </row>
    <row r="566" spans="1:9" ht="30.6" customHeight="1">
      <c r="A566" s="88"/>
      <c r="B566" s="69"/>
      <c r="C566" s="71"/>
      <c r="D566" s="69"/>
      <c r="E566" s="72"/>
      <c r="F566" s="73"/>
      <c r="G566" s="115"/>
      <c r="H566" s="71"/>
      <c r="I566" s="74"/>
    </row>
    <row r="567" spans="1:9" ht="12.75">
      <c r="A567" s="88"/>
      <c r="B567" s="69"/>
      <c r="C567" s="71"/>
      <c r="D567" s="69"/>
      <c r="E567" s="72"/>
      <c r="F567" s="73"/>
      <c r="G567" s="73"/>
      <c r="H567" s="8"/>
      <c r="I567" s="74"/>
    </row>
    <row r="568" spans="1:9" ht="12.75">
      <c r="A568" s="88"/>
      <c r="B568" s="69"/>
      <c r="C568" s="71"/>
      <c r="D568" s="69"/>
      <c r="E568" s="72"/>
      <c r="F568" s="73"/>
      <c r="G568" s="115"/>
      <c r="H568" s="71"/>
      <c r="I568" s="74"/>
    </row>
    <row r="569" spans="1:9" ht="14.85" customHeight="1">
      <c r="A569" s="88"/>
      <c r="B569" s="69"/>
      <c r="C569" s="71"/>
      <c r="D569" s="69"/>
      <c r="E569" s="72"/>
      <c r="F569" s="73"/>
      <c r="G569" s="73"/>
      <c r="H569" s="71"/>
      <c r="I569" s="74"/>
    </row>
    <row r="570" spans="1:9" ht="16.7" customHeight="1">
      <c r="A570" s="88"/>
      <c r="B570" s="69"/>
      <c r="C570" s="71"/>
      <c r="D570" s="69"/>
      <c r="E570" s="72"/>
      <c r="F570" s="73"/>
      <c r="G570" s="115"/>
      <c r="H570" s="71"/>
      <c r="I570" s="74"/>
    </row>
    <row r="571" spans="1:9" ht="16.7" customHeight="1">
      <c r="A571" s="88"/>
      <c r="B571" s="69"/>
      <c r="C571" s="71"/>
      <c r="D571" s="69"/>
      <c r="E571" s="72"/>
      <c r="F571" s="73"/>
      <c r="G571" s="115"/>
      <c r="H571" s="71"/>
      <c r="I571" s="74"/>
    </row>
    <row r="572" spans="1:9" ht="12.75" customHeight="1">
      <c r="A572" s="88"/>
      <c r="B572" s="69"/>
      <c r="C572" s="71"/>
      <c r="D572" s="69"/>
      <c r="E572" s="72"/>
      <c r="F572" s="73"/>
      <c r="G572" s="115"/>
      <c r="H572" s="71"/>
      <c r="I572" s="74"/>
    </row>
    <row r="573" spans="1:9" ht="12.75" customHeight="1">
      <c r="A573" s="88"/>
      <c r="B573" s="69"/>
      <c r="C573" s="71"/>
      <c r="D573" s="69"/>
      <c r="E573" s="72"/>
      <c r="F573" s="73"/>
      <c r="G573" s="115"/>
      <c r="H573" s="71"/>
      <c r="I573" s="74"/>
    </row>
    <row r="574" spans="1:9" ht="12.75" customHeight="1">
      <c r="A574" s="88"/>
      <c r="B574" s="69"/>
      <c r="C574" s="71"/>
      <c r="D574" s="69"/>
      <c r="E574" s="72"/>
      <c r="F574" s="73"/>
      <c r="G574" s="115"/>
      <c r="H574" s="71"/>
      <c r="I574" s="74"/>
    </row>
    <row r="575" spans="1:9" ht="12.75" customHeight="1">
      <c r="A575" s="88"/>
      <c r="B575" s="69"/>
      <c r="C575" s="71"/>
      <c r="D575" s="69"/>
      <c r="E575" s="72"/>
      <c r="F575" s="73"/>
      <c r="G575" s="743"/>
      <c r="H575" s="71"/>
      <c r="I575" s="74"/>
    </row>
    <row r="576" spans="1:9" ht="12.75" customHeight="1">
      <c r="A576" s="88"/>
      <c r="B576" s="69"/>
      <c r="C576" s="71"/>
      <c r="D576" s="69"/>
      <c r="E576" s="72"/>
      <c r="F576" s="73"/>
      <c r="G576" s="115"/>
      <c r="H576" s="71"/>
      <c r="I576" s="74"/>
    </row>
    <row r="577" spans="1:9" ht="12.75" customHeight="1">
      <c r="A577" s="88"/>
      <c r="B577" s="69"/>
      <c r="C577" s="71"/>
      <c r="D577" s="69"/>
      <c r="E577" s="72"/>
      <c r="F577" s="73"/>
      <c r="G577" s="115"/>
      <c r="H577" s="71"/>
      <c r="I577" s="74"/>
    </row>
    <row r="578" spans="1:9" ht="12.75" customHeight="1">
      <c r="A578" s="88"/>
      <c r="B578" s="69"/>
      <c r="C578" s="71"/>
      <c r="D578" s="69"/>
      <c r="E578" s="72"/>
      <c r="F578" s="73"/>
      <c r="G578" s="115"/>
      <c r="H578" s="71"/>
      <c r="I578" s="74"/>
    </row>
    <row r="579" spans="1:9" ht="12.75">
      <c r="A579" s="88"/>
      <c r="B579" s="69"/>
      <c r="C579" s="71"/>
      <c r="D579" s="69"/>
      <c r="E579" s="72"/>
      <c r="F579" s="73"/>
      <c r="G579" s="115"/>
      <c r="H579" s="71"/>
      <c r="I579" s="74"/>
    </row>
    <row r="580" spans="1:9" ht="14.85" customHeight="1">
      <c r="A580" s="88"/>
      <c r="B580" s="69"/>
      <c r="C580" s="71"/>
      <c r="D580" s="69"/>
      <c r="E580" s="72"/>
      <c r="F580" s="73"/>
      <c r="G580" s="743"/>
      <c r="H580" s="71"/>
      <c r="I580" s="74"/>
    </row>
    <row r="581" spans="1:9" ht="12.75" customHeight="1">
      <c r="A581" s="88"/>
      <c r="B581" s="69"/>
      <c r="C581" s="123"/>
      <c r="D581" s="69"/>
      <c r="E581" s="72"/>
      <c r="F581" s="73"/>
      <c r="G581" s="115"/>
      <c r="H581" s="71"/>
      <c r="I581" s="74"/>
    </row>
    <row r="582" spans="1:9" ht="12.75" customHeight="1">
      <c r="A582" s="88"/>
      <c r="B582" s="69"/>
      <c r="C582" s="71"/>
      <c r="D582" s="69"/>
      <c r="E582" s="72"/>
      <c r="F582" s="73"/>
      <c r="G582" s="115"/>
      <c r="H582" s="71"/>
      <c r="I582" s="74"/>
    </row>
    <row r="583" spans="1:9" ht="12.75" customHeight="1">
      <c r="A583" s="88"/>
      <c r="B583" s="69"/>
      <c r="C583" s="71"/>
      <c r="D583" s="69"/>
      <c r="E583" s="72"/>
      <c r="F583" s="73"/>
      <c r="G583" s="115"/>
      <c r="H583" s="71"/>
      <c r="I583" s="74"/>
    </row>
    <row r="584" spans="1:9" ht="12.75" customHeight="1">
      <c r="A584" s="88"/>
      <c r="B584" s="69"/>
      <c r="C584" s="71"/>
      <c r="D584" s="69"/>
      <c r="E584" s="72"/>
      <c r="F584" s="73"/>
      <c r="G584" s="115"/>
      <c r="H584" s="71"/>
      <c r="I584" s="74"/>
    </row>
    <row r="585" spans="1:9" ht="12.75" customHeight="1">
      <c r="A585" s="88"/>
      <c r="B585" s="69"/>
      <c r="C585" s="71"/>
      <c r="D585" s="69"/>
      <c r="E585" s="72"/>
      <c r="F585" s="73"/>
      <c r="G585" s="115"/>
      <c r="H585" s="71"/>
      <c r="I585" s="74"/>
    </row>
    <row r="586" spans="1:9" ht="12.75" customHeight="1">
      <c r="A586" s="88"/>
      <c r="B586" s="69"/>
      <c r="C586" s="71"/>
      <c r="D586" s="69"/>
      <c r="E586" s="72"/>
      <c r="F586" s="73"/>
      <c r="G586" s="73"/>
      <c r="H586" s="71"/>
      <c r="I586" s="74"/>
    </row>
    <row r="587" spans="1:9" ht="12.75" customHeight="1">
      <c r="A587" s="88"/>
      <c r="B587" s="69"/>
      <c r="C587" s="71"/>
      <c r="D587" s="69"/>
      <c r="E587" s="72"/>
      <c r="F587" s="73"/>
      <c r="G587" s="115"/>
      <c r="H587" s="71"/>
      <c r="I587" s="74"/>
    </row>
    <row r="588" spans="1:9" ht="12.75" customHeight="1">
      <c r="A588" s="88"/>
      <c r="B588" s="69"/>
      <c r="C588" s="71"/>
      <c r="D588" s="69"/>
      <c r="E588" s="72"/>
      <c r="F588" s="73"/>
      <c r="G588" s="115"/>
      <c r="H588" s="71"/>
      <c r="I588" s="74"/>
    </row>
    <row r="589" spans="1:9" ht="12.75" customHeight="1">
      <c r="A589" s="88"/>
      <c r="B589" s="69"/>
      <c r="C589" s="71"/>
      <c r="D589" s="69"/>
      <c r="E589" s="72"/>
      <c r="F589" s="73"/>
      <c r="G589" s="115"/>
      <c r="H589" s="71"/>
      <c r="I589" s="74"/>
    </row>
    <row r="590" spans="1:9" ht="12.75" customHeight="1">
      <c r="A590" s="88"/>
      <c r="B590" s="69"/>
      <c r="C590" s="71"/>
      <c r="D590" s="69"/>
      <c r="E590" s="72"/>
      <c r="F590" s="73"/>
      <c r="G590" s="115"/>
      <c r="H590" s="71"/>
      <c r="I590" s="74"/>
    </row>
    <row r="591" spans="1:9" ht="12.75" customHeight="1">
      <c r="A591" s="88"/>
      <c r="B591" s="69"/>
      <c r="C591" s="71"/>
      <c r="D591" s="69"/>
      <c r="E591" s="72"/>
      <c r="F591" s="73"/>
      <c r="G591" s="115"/>
      <c r="H591" s="71"/>
      <c r="I591" s="74"/>
    </row>
    <row r="592" spans="1:9" ht="12.75" customHeight="1">
      <c r="A592" s="88"/>
      <c r="B592" s="69"/>
      <c r="C592" s="71"/>
      <c r="D592" s="69"/>
      <c r="E592" s="72"/>
      <c r="F592" s="73"/>
      <c r="G592" s="115"/>
      <c r="H592" s="71"/>
      <c r="I592" s="74"/>
    </row>
    <row r="593" spans="1:9" ht="12.75" customHeight="1">
      <c r="A593" s="88"/>
      <c r="B593" s="69"/>
      <c r="C593" s="71"/>
      <c r="D593" s="69"/>
      <c r="E593" s="72"/>
      <c r="F593" s="73"/>
      <c r="G593" s="115"/>
      <c r="H593" s="71"/>
      <c r="I593" s="74"/>
    </row>
    <row r="594" spans="1:9" ht="12.75" customHeight="1">
      <c r="A594" s="88"/>
      <c r="B594" s="69"/>
      <c r="C594" s="71"/>
      <c r="D594" s="69"/>
      <c r="E594" s="72"/>
      <c r="F594" s="73"/>
      <c r="G594" s="115"/>
      <c r="H594" s="71"/>
      <c r="I594" s="74"/>
    </row>
    <row r="595" spans="1:9" ht="12.75" customHeight="1">
      <c r="A595" s="88"/>
      <c r="B595" s="69"/>
      <c r="C595" s="71"/>
      <c r="D595" s="69"/>
      <c r="E595" s="72"/>
      <c r="F595" s="73"/>
      <c r="G595" s="115"/>
      <c r="H595" s="71"/>
      <c r="I595" s="74"/>
    </row>
    <row r="596" spans="1:9" ht="12.75" customHeight="1">
      <c r="A596" s="88"/>
      <c r="B596" s="69"/>
      <c r="C596" s="71"/>
      <c r="D596" s="69"/>
      <c r="E596" s="72"/>
      <c r="F596" s="73"/>
      <c r="G596" s="115"/>
      <c r="H596" s="71"/>
      <c r="I596" s="74"/>
    </row>
    <row r="597" spans="1:9" ht="12.75" customHeight="1">
      <c r="A597" s="88"/>
      <c r="B597" s="69"/>
      <c r="C597" s="71"/>
      <c r="D597" s="69"/>
      <c r="E597" s="72"/>
      <c r="F597" s="73"/>
      <c r="G597" s="73"/>
      <c r="H597" s="71"/>
      <c r="I597" s="74"/>
    </row>
    <row r="598" spans="1:9" ht="12.75" customHeight="1">
      <c r="A598" s="88"/>
      <c r="B598" s="69"/>
      <c r="C598" s="71"/>
      <c r="D598" s="69"/>
      <c r="E598" s="72"/>
      <c r="F598" s="73"/>
      <c r="G598" s="115"/>
      <c r="H598" s="71"/>
      <c r="I598" s="74"/>
    </row>
    <row r="599" spans="1:9" ht="12.75" customHeight="1">
      <c r="A599" s="88"/>
      <c r="B599" s="69"/>
      <c r="C599" s="71"/>
      <c r="D599" s="69"/>
      <c r="E599" s="72"/>
      <c r="F599" s="73"/>
      <c r="G599" s="115"/>
      <c r="H599" s="71"/>
      <c r="I599" s="74"/>
    </row>
    <row r="600" spans="1:9" ht="12.75" customHeight="1">
      <c r="A600" s="88"/>
      <c r="B600" s="69"/>
      <c r="C600" s="71"/>
      <c r="D600" s="69"/>
      <c r="E600" s="72"/>
      <c r="F600" s="73"/>
      <c r="G600" s="115"/>
      <c r="H600" s="71"/>
      <c r="I600" s="74"/>
    </row>
    <row r="601" spans="1:9" ht="12.75" customHeight="1">
      <c r="A601" s="88"/>
      <c r="B601" s="69"/>
      <c r="C601" s="71"/>
      <c r="D601" s="69"/>
      <c r="E601" s="72"/>
      <c r="F601" s="73"/>
      <c r="G601" s="115"/>
      <c r="H601" s="71"/>
      <c r="I601" s="74"/>
    </row>
    <row r="602" spans="1:9" ht="12.75" customHeight="1">
      <c r="A602" s="88"/>
      <c r="B602" s="69"/>
      <c r="C602" s="71"/>
      <c r="D602" s="69"/>
      <c r="E602" s="72"/>
      <c r="F602" s="73"/>
      <c r="G602" s="115"/>
      <c r="H602" s="71"/>
      <c r="I602" s="74"/>
    </row>
    <row r="603" spans="1:9" ht="12.75" customHeight="1">
      <c r="A603" s="88"/>
      <c r="B603" s="69"/>
      <c r="C603" s="71"/>
      <c r="D603" s="69"/>
      <c r="E603" s="72"/>
      <c r="F603" s="73"/>
      <c r="G603" s="115"/>
      <c r="H603" s="71"/>
      <c r="I603" s="74"/>
    </row>
    <row r="604" spans="1:9" ht="12.75" customHeight="1">
      <c r="A604" s="88"/>
      <c r="B604" s="69"/>
      <c r="C604" s="71"/>
      <c r="D604" s="69"/>
      <c r="E604" s="72"/>
      <c r="F604" s="73"/>
      <c r="G604" s="115"/>
      <c r="H604" s="71"/>
      <c r="I604" s="74"/>
    </row>
    <row r="605" spans="1:9" ht="12.75" customHeight="1">
      <c r="A605" s="88"/>
      <c r="B605" s="69"/>
      <c r="C605" s="71"/>
      <c r="D605" s="69"/>
      <c r="E605" s="72"/>
      <c r="F605" s="73"/>
      <c r="G605" s="115"/>
      <c r="H605" s="71"/>
      <c r="I605" s="74"/>
    </row>
    <row r="606" spans="1:9" ht="12.75" customHeight="1">
      <c r="A606" s="88"/>
      <c r="B606" s="69"/>
      <c r="C606" s="71"/>
      <c r="D606" s="69"/>
      <c r="E606" s="72"/>
      <c r="F606" s="73"/>
      <c r="G606" s="115"/>
      <c r="H606" s="71"/>
      <c r="I606" s="74"/>
    </row>
    <row r="607" spans="1:9" ht="12.75" customHeight="1">
      <c r="A607" s="88"/>
      <c r="B607" s="69"/>
      <c r="C607" s="71"/>
      <c r="D607" s="69"/>
      <c r="E607" s="72"/>
      <c r="F607" s="73"/>
      <c r="G607" s="115"/>
      <c r="H607" s="71"/>
      <c r="I607" s="74"/>
    </row>
    <row r="608" spans="1:9" ht="12.75" customHeight="1">
      <c r="A608" s="88"/>
      <c r="B608" s="69"/>
      <c r="C608" s="71"/>
      <c r="D608" s="69"/>
      <c r="E608" s="72"/>
      <c r="F608" s="73"/>
      <c r="G608" s="115"/>
      <c r="H608" s="71"/>
      <c r="I608" s="74"/>
    </row>
    <row r="609" spans="1:9" ht="12.75" customHeight="1">
      <c r="A609" s="88"/>
      <c r="B609" s="69"/>
      <c r="C609" s="71"/>
      <c r="D609" s="69"/>
      <c r="E609" s="72"/>
      <c r="F609" s="73"/>
      <c r="G609" s="115"/>
      <c r="H609" s="71"/>
      <c r="I609" s="74"/>
    </row>
    <row r="610" spans="1:9" ht="12.75" customHeight="1">
      <c r="A610" s="88"/>
      <c r="B610" s="69"/>
      <c r="C610" s="71"/>
      <c r="D610" s="69"/>
      <c r="E610" s="72"/>
      <c r="F610" s="73"/>
      <c r="G610" s="115"/>
      <c r="H610" s="71"/>
      <c r="I610" s="74"/>
    </row>
    <row r="611" spans="1:9" ht="12.75" customHeight="1">
      <c r="A611" s="88"/>
      <c r="B611" s="69"/>
      <c r="C611" s="71"/>
      <c r="D611" s="69"/>
      <c r="E611" s="72"/>
      <c r="F611" s="73"/>
      <c r="G611" s="115"/>
      <c r="H611" s="71"/>
      <c r="I611" s="74"/>
    </row>
    <row r="612" spans="1:9" ht="12.75" customHeight="1">
      <c r="A612" s="88"/>
      <c r="B612" s="69"/>
      <c r="C612" s="71"/>
      <c r="D612" s="69"/>
      <c r="E612" s="72"/>
      <c r="F612" s="73"/>
      <c r="G612" s="115"/>
      <c r="H612" s="71"/>
      <c r="I612" s="74"/>
    </row>
    <row r="613" spans="1:9" ht="12.75" customHeight="1">
      <c r="A613" s="88"/>
      <c r="B613" s="69"/>
      <c r="C613" s="71"/>
      <c r="D613" s="69"/>
      <c r="E613" s="72"/>
      <c r="F613" s="73"/>
      <c r="G613" s="115"/>
      <c r="H613" s="71"/>
      <c r="I613" s="74"/>
    </row>
    <row r="614" spans="1:9" ht="12.75" customHeight="1">
      <c r="A614" s="88"/>
      <c r="B614" s="69"/>
      <c r="C614" s="71"/>
      <c r="D614" s="69"/>
      <c r="E614" s="72"/>
      <c r="F614" s="73"/>
      <c r="G614" s="115"/>
      <c r="H614" s="71"/>
      <c r="I614" s="74"/>
    </row>
    <row r="615" spans="1:9" ht="12.75">
      <c r="A615" s="88"/>
      <c r="B615" s="69"/>
      <c r="C615" s="71"/>
      <c r="D615" s="69"/>
      <c r="E615" s="72"/>
      <c r="F615" s="73"/>
      <c r="G615" s="115"/>
      <c r="H615" s="71"/>
      <c r="I615" s="74"/>
    </row>
    <row r="616" spans="1:9" ht="12.75">
      <c r="A616" s="88"/>
      <c r="B616" s="69"/>
      <c r="C616" s="71"/>
      <c r="D616" s="69"/>
      <c r="E616" s="72"/>
      <c r="F616" s="73"/>
      <c r="G616" s="115"/>
      <c r="H616" s="71"/>
      <c r="I616" s="74"/>
    </row>
    <row r="617" spans="1:9" ht="12.75">
      <c r="A617" s="88"/>
      <c r="B617" s="69"/>
      <c r="C617" s="71"/>
      <c r="D617" s="69"/>
      <c r="E617" s="72"/>
      <c r="F617" s="73"/>
      <c r="G617" s="115"/>
      <c r="H617" s="71"/>
      <c r="I617" s="74"/>
    </row>
    <row r="618" spans="1:9" ht="12.75">
      <c r="A618" s="88"/>
      <c r="B618" s="69"/>
      <c r="C618" s="71"/>
      <c r="D618" s="69"/>
      <c r="E618" s="72"/>
      <c r="F618" s="73"/>
      <c r="G618" s="115"/>
      <c r="H618" s="71"/>
      <c r="I618" s="74"/>
    </row>
    <row r="619" spans="1:9" ht="12.75">
      <c r="A619" s="88"/>
      <c r="B619" s="69"/>
      <c r="C619" s="71"/>
      <c r="D619" s="69"/>
      <c r="E619" s="72"/>
      <c r="F619" s="73"/>
      <c r="G619" s="115"/>
      <c r="H619" s="71"/>
      <c r="I619" s="74"/>
    </row>
    <row r="620" spans="1:9" ht="12.75">
      <c r="A620" s="88"/>
      <c r="B620" s="69"/>
      <c r="C620" s="71"/>
      <c r="D620" s="69"/>
      <c r="E620" s="72"/>
      <c r="F620" s="73"/>
      <c r="G620" s="115"/>
      <c r="H620" s="71"/>
      <c r="I620" s="74"/>
    </row>
    <row r="621" spans="1:9" ht="12.75">
      <c r="A621" s="88"/>
      <c r="B621" s="69"/>
      <c r="C621" s="71"/>
      <c r="D621" s="69"/>
      <c r="E621" s="72"/>
      <c r="F621" s="73"/>
      <c r="G621" s="73"/>
      <c r="H621" s="71"/>
      <c r="I621" s="74"/>
    </row>
    <row r="622" spans="1:9" ht="12.75">
      <c r="A622" s="88"/>
      <c r="B622" s="69"/>
      <c r="C622" s="71"/>
      <c r="D622" s="69"/>
      <c r="E622" s="72"/>
      <c r="F622" s="73"/>
      <c r="G622" s="115"/>
      <c r="H622" s="71"/>
      <c r="I622" s="74"/>
    </row>
    <row r="623" spans="1:9" ht="12.75">
      <c r="A623" s="88"/>
      <c r="B623" s="69"/>
      <c r="C623" s="71"/>
      <c r="D623" s="69"/>
      <c r="E623" s="72"/>
      <c r="F623" s="73"/>
      <c r="G623" s="115"/>
      <c r="H623" s="71"/>
      <c r="I623" s="74"/>
    </row>
    <row r="624" spans="1:9" ht="12.75">
      <c r="A624" s="88"/>
      <c r="B624" s="69"/>
      <c r="C624" s="71"/>
      <c r="D624" s="69"/>
      <c r="E624" s="72"/>
      <c r="F624" s="73"/>
      <c r="G624" s="115"/>
      <c r="H624" s="71"/>
      <c r="I624" s="74"/>
    </row>
    <row r="625" spans="1:10" ht="12.75">
      <c r="A625" s="88"/>
      <c r="B625" s="69"/>
      <c r="C625" s="71"/>
      <c r="D625" s="69"/>
      <c r="E625" s="72"/>
      <c r="F625" s="73"/>
      <c r="G625" s="115"/>
      <c r="H625" s="71"/>
      <c r="I625" s="74"/>
      <c r="J625" s="124" t="s">
        <v>3097</v>
      </c>
    </row>
    <row r="627" ht="29.85" customHeight="1"/>
    <row r="651" ht="29.85" customHeight="1"/>
  </sheetData>
  <sheetProtection algorithmName="SHA-512" hashValue="nMh9dKIhfOE35UuxeINyU9ziOgAtl1DxRA8N+0jvmwRRmwXC0zfPahSAbUgkARVe/DovsLHPaY633xo2Dfm7RA==" saltValue="EjP/wN5cNpNiiBOcq+Yvrg==" spinCount="100000" sheet="1" objects="1" scenarios="1" selectLockedCells="1"/>
  <mergeCells count="13">
    <mergeCell ref="A1:B1"/>
    <mergeCell ref="C1:I1"/>
    <mergeCell ref="A2:B2"/>
    <mergeCell ref="C2:F2"/>
    <mergeCell ref="A549:I549"/>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8"/>
  <sheetViews>
    <sheetView zoomScale="90" zoomScaleNormal="90" zoomScaleSheetLayoutView="90" workbookViewId="0" topLeftCell="A49">
      <selection activeCell="F52" sqref="F52"/>
    </sheetView>
  </sheetViews>
  <sheetFormatPr defaultColWidth="9.00390625" defaultRowHeight="12.75"/>
  <cols>
    <col min="1" max="1" width="11.125" style="421" customWidth="1"/>
    <col min="2" max="2" width="18.00390625" style="421" customWidth="1"/>
    <col min="3" max="3" width="38.125" style="421" customWidth="1"/>
    <col min="4" max="4" width="10.125" style="421" customWidth="1"/>
    <col min="5" max="5" width="14.875" style="421" customWidth="1"/>
    <col min="6" max="7" width="20.375" style="421" customWidth="1"/>
    <col min="8" max="8" width="23.875" style="421" customWidth="1"/>
    <col min="9" max="9" width="22.125" style="421" customWidth="1"/>
    <col min="10" max="10" width="22.00390625" style="970" customWidth="1"/>
    <col min="11" max="16384" width="9.125" style="421" customWidth="1"/>
  </cols>
  <sheetData>
    <row r="1" spans="1:10" ht="31.5" customHeight="1" thickBot="1">
      <c r="A1" s="1418" t="s">
        <v>3095</v>
      </c>
      <c r="B1" s="1419"/>
      <c r="C1" s="1420" t="s">
        <v>3487</v>
      </c>
      <c r="D1" s="1421"/>
      <c r="E1" s="1421"/>
      <c r="F1" s="1421"/>
      <c r="G1" s="1422"/>
      <c r="H1" s="1422"/>
      <c r="I1" s="1422"/>
      <c r="J1" s="966"/>
    </row>
    <row r="2" spans="1:10" ht="30" customHeight="1" thickBot="1">
      <c r="A2" s="1423" t="s">
        <v>3096</v>
      </c>
      <c r="B2" s="1424"/>
      <c r="C2" s="1420" t="s">
        <v>1684</v>
      </c>
      <c r="D2" s="1421"/>
      <c r="E2" s="1421"/>
      <c r="F2" s="1421"/>
      <c r="G2" s="2" t="s">
        <v>3098</v>
      </c>
      <c r="H2" s="900"/>
      <c r="I2" s="3" t="s">
        <v>1678</v>
      </c>
      <c r="J2" s="966"/>
    </row>
    <row r="3" spans="1:10" ht="16.5" customHeight="1" thickBot="1">
      <c r="A3" s="1428" t="s">
        <v>3099</v>
      </c>
      <c r="B3" s="1421"/>
      <c r="C3" s="1421"/>
      <c r="D3" s="1421"/>
      <c r="E3" s="1421"/>
      <c r="F3" s="1421"/>
      <c r="G3" s="1421"/>
      <c r="H3" s="1421"/>
      <c r="I3" s="1429"/>
      <c r="J3" s="966"/>
    </row>
    <row r="4" spans="1:10" ht="25.5" customHeight="1">
      <c r="A4" s="1411" t="s">
        <v>3100</v>
      </c>
      <c r="B4" s="206" t="s">
        <v>3101</v>
      </c>
      <c r="C4" s="1413" t="s">
        <v>3102</v>
      </c>
      <c r="D4" s="1409" t="s">
        <v>3103</v>
      </c>
      <c r="E4" s="1409" t="s">
        <v>3104</v>
      </c>
      <c r="F4" s="1416" t="s">
        <v>3105</v>
      </c>
      <c r="G4" s="1417"/>
      <c r="H4" s="1409" t="s">
        <v>2634</v>
      </c>
      <c r="I4" s="1407" t="s">
        <v>3106</v>
      </c>
      <c r="J4" s="966"/>
    </row>
    <row r="5" spans="1:10" ht="29.85" customHeight="1" thickBot="1">
      <c r="A5" s="1412"/>
      <c r="B5" s="4" t="s">
        <v>3107</v>
      </c>
      <c r="C5" s="1414"/>
      <c r="D5" s="1415"/>
      <c r="E5" s="1415"/>
      <c r="F5" s="5" t="s">
        <v>3108</v>
      </c>
      <c r="G5" s="712" t="s">
        <v>411</v>
      </c>
      <c r="H5" s="1410"/>
      <c r="I5" s="1408"/>
      <c r="J5" s="962" t="s">
        <v>4154</v>
      </c>
    </row>
    <row r="6" spans="1:10" s="762" customFormat="1" ht="29.85" customHeight="1" thickBot="1">
      <c r="A6" s="756"/>
      <c r="B6" s="757"/>
      <c r="C6" s="778" t="s">
        <v>1685</v>
      </c>
      <c r="D6" s="759"/>
      <c r="E6" s="759"/>
      <c r="F6" s="1033"/>
      <c r="G6" s="760">
        <f>SUM(G7+G22+G78)</f>
        <v>0</v>
      </c>
      <c r="H6" s="758"/>
      <c r="I6" s="761"/>
      <c r="J6" s="959" t="str">
        <f aca="true" t="shared" si="0" ref="J6:J37">IF((ISBLANK(D6)),"",IF(G6&lt;=0,"CHYBNÁ CENA",""))</f>
        <v/>
      </c>
    </row>
    <row r="7" spans="1:10" ht="29.85" customHeight="1" thickBot="1">
      <c r="A7" s="424"/>
      <c r="B7" s="425"/>
      <c r="C7" s="426" t="s">
        <v>2278</v>
      </c>
      <c r="D7" s="427"/>
      <c r="E7" s="427"/>
      <c r="F7" s="1034"/>
      <c r="G7" s="423">
        <f>SUM(G8)</f>
        <v>0</v>
      </c>
      <c r="H7" s="426"/>
      <c r="I7" s="428"/>
      <c r="J7" s="959" t="str">
        <f t="shared" si="0"/>
        <v/>
      </c>
    </row>
    <row r="8" spans="1:10" ht="29.85" customHeight="1" thickBot="1">
      <c r="A8" s="429"/>
      <c r="B8" s="422"/>
      <c r="C8" s="430" t="s">
        <v>2279</v>
      </c>
      <c r="D8" s="432"/>
      <c r="E8" s="432"/>
      <c r="F8" s="1035"/>
      <c r="G8" s="423">
        <f>SUM(G9:G21)</f>
        <v>0</v>
      </c>
      <c r="H8" s="431"/>
      <c r="I8" s="433"/>
      <c r="J8" s="959" t="str">
        <f t="shared" si="0"/>
        <v/>
      </c>
    </row>
    <row r="9" spans="1:10" ht="255">
      <c r="A9" s="434" t="s">
        <v>3097</v>
      </c>
      <c r="B9" s="435" t="s">
        <v>2280</v>
      </c>
      <c r="C9" s="436" t="s">
        <v>2281</v>
      </c>
      <c r="D9" s="437" t="s">
        <v>3767</v>
      </c>
      <c r="E9" s="437">
        <v>106</v>
      </c>
      <c r="F9" s="1036"/>
      <c r="G9" s="438">
        <f aca="true" t="shared" si="1" ref="G9:G21">(E9*F9)</f>
        <v>0</v>
      </c>
      <c r="H9" s="437" t="s">
        <v>3766</v>
      </c>
      <c r="I9" s="439" t="s">
        <v>3097</v>
      </c>
      <c r="J9" s="959" t="str">
        <f t="shared" si="0"/>
        <v>CHYBNÁ CENA</v>
      </c>
    </row>
    <row r="10" spans="1:10" ht="25.5">
      <c r="A10" s="441" t="s">
        <v>3097</v>
      </c>
      <c r="B10" s="442" t="s">
        <v>3768</v>
      </c>
      <c r="C10" s="443" t="s">
        <v>3769</v>
      </c>
      <c r="D10" s="444" t="s">
        <v>3767</v>
      </c>
      <c r="E10" s="444">
        <v>21.2</v>
      </c>
      <c r="F10" s="1037"/>
      <c r="G10" s="445">
        <f t="shared" si="1"/>
        <v>0</v>
      </c>
      <c r="H10" s="444" t="s">
        <v>3770</v>
      </c>
      <c r="I10" s="446" t="s">
        <v>3097</v>
      </c>
      <c r="J10" s="959" t="str">
        <f t="shared" si="0"/>
        <v>CHYBNÁ CENA</v>
      </c>
    </row>
    <row r="11" spans="1:10" ht="25.5">
      <c r="A11" s="441" t="s">
        <v>3097</v>
      </c>
      <c r="B11" s="442" t="s">
        <v>3771</v>
      </c>
      <c r="C11" s="443" t="s">
        <v>3772</v>
      </c>
      <c r="D11" s="444" t="s">
        <v>3773</v>
      </c>
      <c r="E11" s="444">
        <v>220</v>
      </c>
      <c r="F11" s="1037"/>
      <c r="G11" s="445">
        <f t="shared" si="1"/>
        <v>0</v>
      </c>
      <c r="H11" s="444" t="s">
        <v>3770</v>
      </c>
      <c r="I11" s="446" t="s">
        <v>3097</v>
      </c>
      <c r="J11" s="959" t="str">
        <f t="shared" si="0"/>
        <v>CHYBNÁ CENA</v>
      </c>
    </row>
    <row r="12" spans="1:10" ht="25.5">
      <c r="A12" s="441" t="s">
        <v>3097</v>
      </c>
      <c r="B12" s="442" t="s">
        <v>3774</v>
      </c>
      <c r="C12" s="443" t="s">
        <v>3775</v>
      </c>
      <c r="D12" s="444" t="s">
        <v>3773</v>
      </c>
      <c r="E12" s="444">
        <v>220</v>
      </c>
      <c r="F12" s="1037"/>
      <c r="G12" s="445">
        <f t="shared" si="1"/>
        <v>0</v>
      </c>
      <c r="H12" s="444" t="s">
        <v>3770</v>
      </c>
      <c r="I12" s="446" t="s">
        <v>3097</v>
      </c>
      <c r="J12" s="959" t="str">
        <f t="shared" si="0"/>
        <v>CHYBNÁ CENA</v>
      </c>
    </row>
    <row r="13" spans="1:10" ht="25.5">
      <c r="A13" s="441" t="s">
        <v>3097</v>
      </c>
      <c r="B13" s="442" t="s">
        <v>3776</v>
      </c>
      <c r="C13" s="443" t="s">
        <v>3777</v>
      </c>
      <c r="D13" s="444" t="s">
        <v>3767</v>
      </c>
      <c r="E13" s="444">
        <v>106</v>
      </c>
      <c r="F13" s="1037"/>
      <c r="G13" s="445">
        <f t="shared" si="1"/>
        <v>0</v>
      </c>
      <c r="H13" s="444" t="s">
        <v>3770</v>
      </c>
      <c r="I13" s="446" t="s">
        <v>3097</v>
      </c>
      <c r="J13" s="959" t="str">
        <f t="shared" si="0"/>
        <v>CHYBNÁ CENA</v>
      </c>
    </row>
    <row r="14" spans="1:10" ht="25.5">
      <c r="A14" s="441" t="s">
        <v>3097</v>
      </c>
      <c r="B14" s="442" t="s">
        <v>3778</v>
      </c>
      <c r="C14" s="443" t="s">
        <v>3779</v>
      </c>
      <c r="D14" s="444" t="s">
        <v>3767</v>
      </c>
      <c r="E14" s="444">
        <v>106</v>
      </c>
      <c r="F14" s="1037"/>
      <c r="G14" s="445">
        <f t="shared" si="1"/>
        <v>0</v>
      </c>
      <c r="H14" s="444" t="s">
        <v>3770</v>
      </c>
      <c r="I14" s="446" t="s">
        <v>3097</v>
      </c>
      <c r="J14" s="959" t="str">
        <f t="shared" si="0"/>
        <v>CHYBNÁ CENA</v>
      </c>
    </row>
    <row r="15" spans="1:10" ht="25.5">
      <c r="A15" s="441" t="s">
        <v>3097</v>
      </c>
      <c r="B15" s="442" t="s">
        <v>3780</v>
      </c>
      <c r="C15" s="443" t="s">
        <v>3781</v>
      </c>
      <c r="D15" s="444" t="s">
        <v>3767</v>
      </c>
      <c r="E15" s="444">
        <v>52</v>
      </c>
      <c r="F15" s="1037"/>
      <c r="G15" s="445">
        <f t="shared" si="1"/>
        <v>0</v>
      </c>
      <c r="H15" s="444" t="s">
        <v>3770</v>
      </c>
      <c r="I15" s="446" t="s">
        <v>3097</v>
      </c>
      <c r="J15" s="959" t="str">
        <f t="shared" si="0"/>
        <v>CHYBNÁ CENA</v>
      </c>
    </row>
    <row r="16" spans="1:10" ht="25.5">
      <c r="A16" s="441" t="s">
        <v>3097</v>
      </c>
      <c r="B16" s="442" t="s">
        <v>3782</v>
      </c>
      <c r="C16" s="443" t="s">
        <v>3783</v>
      </c>
      <c r="D16" s="444" t="s">
        <v>3767</v>
      </c>
      <c r="E16" s="444">
        <v>52</v>
      </c>
      <c r="F16" s="1037"/>
      <c r="G16" s="445">
        <f t="shared" si="1"/>
        <v>0</v>
      </c>
      <c r="H16" s="444" t="s">
        <v>3770</v>
      </c>
      <c r="I16" s="446" t="s">
        <v>3097</v>
      </c>
      <c r="J16" s="959" t="str">
        <f t="shared" si="0"/>
        <v>CHYBNÁ CENA</v>
      </c>
    </row>
    <row r="17" spans="1:10" ht="12.75">
      <c r="A17" s="441" t="s">
        <v>3097</v>
      </c>
      <c r="B17" s="442" t="s">
        <v>3784</v>
      </c>
      <c r="C17" s="443" t="s">
        <v>3785</v>
      </c>
      <c r="D17" s="444" t="s">
        <v>3767</v>
      </c>
      <c r="E17" s="444">
        <v>52</v>
      </c>
      <c r="F17" s="1037"/>
      <c r="G17" s="445">
        <f t="shared" si="1"/>
        <v>0</v>
      </c>
      <c r="H17" s="444" t="s">
        <v>3770</v>
      </c>
      <c r="I17" s="446" t="s">
        <v>3097</v>
      </c>
      <c r="J17" s="959" t="str">
        <f t="shared" si="0"/>
        <v>CHYBNÁ CENA</v>
      </c>
    </row>
    <row r="18" spans="1:10" ht="25.5">
      <c r="A18" s="441" t="s">
        <v>3097</v>
      </c>
      <c r="B18" s="442" t="s">
        <v>3786</v>
      </c>
      <c r="C18" s="443" t="s">
        <v>3787</v>
      </c>
      <c r="D18" s="444" t="s">
        <v>3788</v>
      </c>
      <c r="E18" s="444">
        <v>83.2</v>
      </c>
      <c r="F18" s="1037"/>
      <c r="G18" s="445">
        <f t="shared" si="1"/>
        <v>0</v>
      </c>
      <c r="H18" s="444" t="s">
        <v>3770</v>
      </c>
      <c r="I18" s="446" t="s">
        <v>3097</v>
      </c>
      <c r="J18" s="959" t="str">
        <f t="shared" si="0"/>
        <v>CHYBNÁ CENA</v>
      </c>
    </row>
    <row r="19" spans="1:10" ht="25.5">
      <c r="A19" s="441" t="s">
        <v>3097</v>
      </c>
      <c r="B19" s="442" t="s">
        <v>3789</v>
      </c>
      <c r="C19" s="443" t="s">
        <v>3790</v>
      </c>
      <c r="D19" s="444" t="s">
        <v>3767</v>
      </c>
      <c r="E19" s="444">
        <v>54</v>
      </c>
      <c r="F19" s="1037"/>
      <c r="G19" s="445">
        <f t="shared" si="1"/>
        <v>0</v>
      </c>
      <c r="H19" s="444" t="s">
        <v>3770</v>
      </c>
      <c r="I19" s="446" t="s">
        <v>3097</v>
      </c>
      <c r="J19" s="959" t="str">
        <f t="shared" si="0"/>
        <v>CHYBNÁ CENA</v>
      </c>
    </row>
    <row r="20" spans="1:10" ht="38.25">
      <c r="A20" s="441" t="s">
        <v>3097</v>
      </c>
      <c r="B20" s="442" t="s">
        <v>3791</v>
      </c>
      <c r="C20" s="443" t="s">
        <v>3792</v>
      </c>
      <c r="D20" s="444" t="s">
        <v>3767</v>
      </c>
      <c r="E20" s="444">
        <v>46</v>
      </c>
      <c r="F20" s="1037"/>
      <c r="G20" s="445">
        <f t="shared" si="1"/>
        <v>0</v>
      </c>
      <c r="H20" s="444" t="s">
        <v>3770</v>
      </c>
      <c r="I20" s="446" t="s">
        <v>3097</v>
      </c>
      <c r="J20" s="959" t="str">
        <f t="shared" si="0"/>
        <v>CHYBNÁ CENA</v>
      </c>
    </row>
    <row r="21" spans="1:10" ht="26.25" thickBot="1">
      <c r="A21" s="441" t="s">
        <v>3097</v>
      </c>
      <c r="B21" s="442" t="s">
        <v>3793</v>
      </c>
      <c r="C21" s="443" t="s">
        <v>3794</v>
      </c>
      <c r="D21" s="444" t="s">
        <v>3767</v>
      </c>
      <c r="E21" s="444">
        <v>2.5</v>
      </c>
      <c r="F21" s="1037"/>
      <c r="G21" s="445">
        <f t="shared" si="1"/>
        <v>0</v>
      </c>
      <c r="H21" s="444" t="s">
        <v>3795</v>
      </c>
      <c r="I21" s="446" t="s">
        <v>3097</v>
      </c>
      <c r="J21" s="959" t="str">
        <f t="shared" si="0"/>
        <v>CHYBNÁ CENA</v>
      </c>
    </row>
    <row r="22" spans="1:10" s="476" customFormat="1" ht="18.75" thickBot="1">
      <c r="A22" s="470" t="s">
        <v>3097</v>
      </c>
      <c r="B22" s="471"/>
      <c r="C22" s="472" t="s">
        <v>277</v>
      </c>
      <c r="D22" s="471"/>
      <c r="E22" s="471"/>
      <c r="F22" s="1038"/>
      <c r="G22" s="474">
        <f>SUM(G23+G73)</f>
        <v>0</v>
      </c>
      <c r="H22" s="473"/>
      <c r="I22" s="475" t="s">
        <v>3097</v>
      </c>
      <c r="J22" s="959" t="str">
        <f t="shared" si="0"/>
        <v/>
      </c>
    </row>
    <row r="23" spans="1:10" s="476" customFormat="1" ht="36">
      <c r="A23" s="470" t="s">
        <v>3097</v>
      </c>
      <c r="B23" s="471"/>
      <c r="C23" s="472" t="s">
        <v>3796</v>
      </c>
      <c r="D23" s="471"/>
      <c r="E23" s="471"/>
      <c r="F23" s="1038"/>
      <c r="G23" s="474">
        <f>SUM(G24:G72)</f>
        <v>0</v>
      </c>
      <c r="H23" s="473"/>
      <c r="I23" s="475" t="s">
        <v>3097</v>
      </c>
      <c r="J23" s="959" t="str">
        <f t="shared" si="0"/>
        <v/>
      </c>
    </row>
    <row r="24" spans="1:10" ht="51">
      <c r="A24" s="441" t="s">
        <v>3097</v>
      </c>
      <c r="B24" s="442" t="s">
        <v>3797</v>
      </c>
      <c r="C24" s="443" t="s">
        <v>3798</v>
      </c>
      <c r="D24" s="444" t="s">
        <v>456</v>
      </c>
      <c r="E24" s="444">
        <v>260</v>
      </c>
      <c r="F24" s="1037"/>
      <c r="G24" s="445">
        <f aca="true" t="shared" si="2" ref="G24:G72">(E24*F24)</f>
        <v>0</v>
      </c>
      <c r="H24" s="444" t="s">
        <v>3799</v>
      </c>
      <c r="I24" s="446" t="s">
        <v>3097</v>
      </c>
      <c r="J24" s="959" t="str">
        <f t="shared" si="0"/>
        <v>CHYBNÁ CENA</v>
      </c>
    </row>
    <row r="25" spans="1:10" ht="51">
      <c r="A25" s="441"/>
      <c r="B25" s="442" t="s">
        <v>3800</v>
      </c>
      <c r="C25" s="443" t="s">
        <v>2654</v>
      </c>
      <c r="D25" s="444" t="s">
        <v>456</v>
      </c>
      <c r="E25" s="444">
        <v>101</v>
      </c>
      <c r="F25" s="1037"/>
      <c r="G25" s="445">
        <f t="shared" si="2"/>
        <v>0</v>
      </c>
      <c r="H25" s="444" t="s">
        <v>3799</v>
      </c>
      <c r="I25" s="446"/>
      <c r="J25" s="959" t="str">
        <f t="shared" si="0"/>
        <v>CHYBNÁ CENA</v>
      </c>
    </row>
    <row r="26" spans="1:10" ht="51">
      <c r="A26" s="441"/>
      <c r="B26" s="442" t="s">
        <v>2655</v>
      </c>
      <c r="C26" s="443" t="s">
        <v>2617</v>
      </c>
      <c r="D26" s="444" t="s">
        <v>456</v>
      </c>
      <c r="E26" s="444">
        <v>70</v>
      </c>
      <c r="F26" s="1037"/>
      <c r="G26" s="445">
        <f t="shared" si="2"/>
        <v>0</v>
      </c>
      <c r="H26" s="444" t="s">
        <v>3799</v>
      </c>
      <c r="I26" s="446"/>
      <c r="J26" s="959" t="str">
        <f t="shared" si="0"/>
        <v>CHYBNÁ CENA</v>
      </c>
    </row>
    <row r="27" spans="1:10" s="440" customFormat="1" ht="51">
      <c r="A27" s="441"/>
      <c r="B27" s="442" t="s">
        <v>2618</v>
      </c>
      <c r="C27" s="443" t="s">
        <v>2619</v>
      </c>
      <c r="D27" s="456" t="s">
        <v>456</v>
      </c>
      <c r="E27" s="456">
        <v>173</v>
      </c>
      <c r="F27" s="1037"/>
      <c r="G27" s="445">
        <f t="shared" si="2"/>
        <v>0</v>
      </c>
      <c r="H27" s="456" t="s">
        <v>3799</v>
      </c>
      <c r="I27" s="446"/>
      <c r="J27" s="959" t="str">
        <f t="shared" si="0"/>
        <v>CHYBNÁ CENA</v>
      </c>
    </row>
    <row r="28" spans="1:10" s="440" customFormat="1" ht="51">
      <c r="A28" s="441"/>
      <c r="B28" s="442" t="s">
        <v>2620</v>
      </c>
      <c r="C28" s="443" t="s">
        <v>2621</v>
      </c>
      <c r="D28" s="456" t="s">
        <v>456</v>
      </c>
      <c r="E28" s="456">
        <v>136</v>
      </c>
      <c r="F28" s="1037"/>
      <c r="G28" s="445">
        <f t="shared" si="2"/>
        <v>0</v>
      </c>
      <c r="H28" s="456" t="s">
        <v>3799</v>
      </c>
      <c r="I28" s="446"/>
      <c r="J28" s="959" t="str">
        <f t="shared" si="0"/>
        <v>CHYBNÁ CENA</v>
      </c>
    </row>
    <row r="29" spans="1:10" s="440" customFormat="1" ht="51">
      <c r="A29" s="441"/>
      <c r="B29" s="442" t="s">
        <v>2622</v>
      </c>
      <c r="C29" s="443" t="s">
        <v>2676</v>
      </c>
      <c r="D29" s="456" t="s">
        <v>456</v>
      </c>
      <c r="E29" s="456">
        <v>26.5</v>
      </c>
      <c r="F29" s="1037"/>
      <c r="G29" s="445">
        <f t="shared" si="2"/>
        <v>0</v>
      </c>
      <c r="H29" s="456" t="s">
        <v>3799</v>
      </c>
      <c r="I29" s="446"/>
      <c r="J29" s="959" t="str">
        <f t="shared" si="0"/>
        <v>CHYBNÁ CENA</v>
      </c>
    </row>
    <row r="30" spans="1:10" ht="51">
      <c r="A30" s="441"/>
      <c r="B30" s="442" t="s">
        <v>2677</v>
      </c>
      <c r="C30" s="457" t="s">
        <v>3677</v>
      </c>
      <c r="D30" s="444" t="s">
        <v>456</v>
      </c>
      <c r="E30" s="444">
        <v>112</v>
      </c>
      <c r="F30" s="1037"/>
      <c r="G30" s="445">
        <f t="shared" si="2"/>
        <v>0</v>
      </c>
      <c r="H30" s="444" t="s">
        <v>2678</v>
      </c>
      <c r="I30" s="446"/>
      <c r="J30" s="959" t="str">
        <f t="shared" si="0"/>
        <v>CHYBNÁ CENA</v>
      </c>
    </row>
    <row r="31" spans="1:10" s="451" customFormat="1" ht="51">
      <c r="A31" s="447"/>
      <c r="B31" s="442" t="s">
        <v>2679</v>
      </c>
      <c r="C31" s="452" t="s">
        <v>3678</v>
      </c>
      <c r="D31" s="444" t="s">
        <v>456</v>
      </c>
      <c r="E31" s="444">
        <v>20</v>
      </c>
      <c r="F31" s="1039"/>
      <c r="G31" s="448">
        <f t="shared" si="2"/>
        <v>0</v>
      </c>
      <c r="H31" s="444" t="s">
        <v>2678</v>
      </c>
      <c r="I31" s="449"/>
      <c r="J31" s="959" t="str">
        <f t="shared" si="0"/>
        <v>CHYBNÁ CENA</v>
      </c>
    </row>
    <row r="32" spans="1:10" s="451" customFormat="1" ht="51">
      <c r="A32" s="447"/>
      <c r="B32" s="442" t="s">
        <v>2687</v>
      </c>
      <c r="C32" s="452" t="s">
        <v>2111</v>
      </c>
      <c r="D32" s="444" t="s">
        <v>456</v>
      </c>
      <c r="E32" s="444">
        <v>24</v>
      </c>
      <c r="F32" s="1039"/>
      <c r="G32" s="448">
        <f t="shared" si="2"/>
        <v>0</v>
      </c>
      <c r="H32" s="444" t="s">
        <v>281</v>
      </c>
      <c r="I32" s="449"/>
      <c r="J32" s="959" t="str">
        <f t="shared" si="0"/>
        <v>CHYBNÁ CENA</v>
      </c>
    </row>
    <row r="33" spans="1:10" ht="51">
      <c r="A33" s="441"/>
      <c r="B33" s="442" t="s">
        <v>2690</v>
      </c>
      <c r="C33" s="457" t="s">
        <v>2112</v>
      </c>
      <c r="D33" s="444" t="s">
        <v>456</v>
      </c>
      <c r="E33" s="444">
        <v>2.5</v>
      </c>
      <c r="F33" s="1037"/>
      <c r="G33" s="445">
        <f t="shared" si="2"/>
        <v>0</v>
      </c>
      <c r="H33" s="444" t="s">
        <v>281</v>
      </c>
      <c r="I33" s="446"/>
      <c r="J33" s="959" t="str">
        <f t="shared" si="0"/>
        <v>CHYBNÁ CENA</v>
      </c>
    </row>
    <row r="34" spans="1:10" s="451" customFormat="1" ht="51">
      <c r="A34" s="447"/>
      <c r="B34" s="442" t="s">
        <v>2692</v>
      </c>
      <c r="C34" s="452" t="s">
        <v>2113</v>
      </c>
      <c r="D34" s="444" t="s">
        <v>456</v>
      </c>
      <c r="E34" s="444">
        <v>16</v>
      </c>
      <c r="F34" s="1039"/>
      <c r="G34" s="448">
        <f t="shared" si="2"/>
        <v>0</v>
      </c>
      <c r="H34" s="444" t="s">
        <v>281</v>
      </c>
      <c r="I34" s="449"/>
      <c r="J34" s="959" t="str">
        <f t="shared" si="0"/>
        <v>CHYBNÁ CENA</v>
      </c>
    </row>
    <row r="35" spans="1:10" s="451" customFormat="1" ht="51">
      <c r="A35" s="447"/>
      <c r="B35" s="442" t="s">
        <v>2694</v>
      </c>
      <c r="C35" s="452" t="s">
        <v>2114</v>
      </c>
      <c r="D35" s="444" t="s">
        <v>456</v>
      </c>
      <c r="E35" s="444">
        <v>28</v>
      </c>
      <c r="F35" s="1039"/>
      <c r="G35" s="448">
        <f t="shared" si="2"/>
        <v>0</v>
      </c>
      <c r="H35" s="444" t="s">
        <v>281</v>
      </c>
      <c r="I35" s="449"/>
      <c r="J35" s="959" t="str">
        <f t="shared" si="0"/>
        <v>CHYBNÁ CENA</v>
      </c>
    </row>
    <row r="36" spans="1:10" s="451" customFormat="1" ht="51">
      <c r="A36" s="447" t="s">
        <v>3097</v>
      </c>
      <c r="B36" s="442" t="s">
        <v>2696</v>
      </c>
      <c r="C36" s="452" t="s">
        <v>2680</v>
      </c>
      <c r="D36" s="444" t="s">
        <v>456</v>
      </c>
      <c r="E36" s="444">
        <v>17</v>
      </c>
      <c r="F36" s="1039"/>
      <c r="G36" s="448">
        <f t="shared" si="2"/>
        <v>0</v>
      </c>
      <c r="H36" s="444" t="s">
        <v>281</v>
      </c>
      <c r="I36" s="449" t="s">
        <v>3097</v>
      </c>
      <c r="J36" s="959" t="str">
        <f t="shared" si="0"/>
        <v>CHYBNÁ CENA</v>
      </c>
    </row>
    <row r="37" spans="1:10" s="451" customFormat="1" ht="51">
      <c r="A37" s="447"/>
      <c r="B37" s="442" t="s">
        <v>2698</v>
      </c>
      <c r="C37" s="452" t="s">
        <v>2681</v>
      </c>
      <c r="D37" s="444" t="s">
        <v>456</v>
      </c>
      <c r="E37" s="444">
        <v>2</v>
      </c>
      <c r="F37" s="1039"/>
      <c r="G37" s="448">
        <f t="shared" si="2"/>
        <v>0</v>
      </c>
      <c r="H37" s="444" t="s">
        <v>281</v>
      </c>
      <c r="I37" s="449"/>
      <c r="J37" s="959" t="str">
        <f t="shared" si="0"/>
        <v>CHYBNÁ CENA</v>
      </c>
    </row>
    <row r="38" spans="1:10" s="451" customFormat="1" ht="51">
      <c r="A38" s="447"/>
      <c r="B38" s="442" t="s">
        <v>2701</v>
      </c>
      <c r="C38" s="452" t="s">
        <v>2682</v>
      </c>
      <c r="D38" s="444" t="s">
        <v>456</v>
      </c>
      <c r="E38" s="444">
        <v>18</v>
      </c>
      <c r="F38" s="1039"/>
      <c r="G38" s="448">
        <f t="shared" si="2"/>
        <v>0</v>
      </c>
      <c r="H38" s="444" t="s">
        <v>281</v>
      </c>
      <c r="I38" s="449"/>
      <c r="J38" s="959" t="str">
        <f aca="true" t="shared" si="3" ref="J38:J69">IF((ISBLANK(D38)),"",IF(G38&lt;=0,"CHYBNÁ CENA",""))</f>
        <v>CHYBNÁ CENA</v>
      </c>
    </row>
    <row r="39" spans="1:10" s="451" customFormat="1" ht="51">
      <c r="A39" s="447"/>
      <c r="B39" s="442" t="s">
        <v>2704</v>
      </c>
      <c r="C39" s="452" t="s">
        <v>2683</v>
      </c>
      <c r="D39" s="444" t="s">
        <v>456</v>
      </c>
      <c r="E39" s="444">
        <v>15</v>
      </c>
      <c r="F39" s="1039"/>
      <c r="G39" s="448">
        <f t="shared" si="2"/>
        <v>0</v>
      </c>
      <c r="H39" s="444" t="s">
        <v>281</v>
      </c>
      <c r="I39" s="449"/>
      <c r="J39" s="959" t="str">
        <f t="shared" si="3"/>
        <v>CHYBNÁ CENA</v>
      </c>
    </row>
    <row r="40" spans="1:10" s="451" customFormat="1" ht="51">
      <c r="A40" s="447"/>
      <c r="B40" s="442" t="s">
        <v>2708</v>
      </c>
      <c r="C40" s="452" t="s">
        <v>2684</v>
      </c>
      <c r="D40" s="444" t="s">
        <v>456</v>
      </c>
      <c r="E40" s="444">
        <v>22</v>
      </c>
      <c r="F40" s="1039"/>
      <c r="G40" s="448">
        <f t="shared" si="2"/>
        <v>0</v>
      </c>
      <c r="H40" s="444" t="s">
        <v>281</v>
      </c>
      <c r="I40" s="449"/>
      <c r="J40" s="959" t="str">
        <f t="shared" si="3"/>
        <v>CHYBNÁ CENA</v>
      </c>
    </row>
    <row r="41" spans="1:10" s="451" customFormat="1" ht="51">
      <c r="A41" s="447"/>
      <c r="B41" s="442" t="s">
        <v>2710</v>
      </c>
      <c r="C41" s="452" t="s">
        <v>2685</v>
      </c>
      <c r="D41" s="444" t="s">
        <v>456</v>
      </c>
      <c r="E41" s="444">
        <v>27</v>
      </c>
      <c r="F41" s="1039"/>
      <c r="G41" s="448">
        <f t="shared" si="2"/>
        <v>0</v>
      </c>
      <c r="H41" s="444" t="s">
        <v>281</v>
      </c>
      <c r="I41" s="449"/>
      <c r="J41" s="959" t="str">
        <f t="shared" si="3"/>
        <v>CHYBNÁ CENA</v>
      </c>
    </row>
    <row r="42" spans="1:10" s="455" customFormat="1" ht="51">
      <c r="A42" s="453"/>
      <c r="B42" s="442" t="s">
        <v>972</v>
      </c>
      <c r="C42" s="443" t="s">
        <v>2686</v>
      </c>
      <c r="D42" s="444" t="s">
        <v>456</v>
      </c>
      <c r="E42" s="444">
        <v>16</v>
      </c>
      <c r="F42" s="1037"/>
      <c r="G42" s="445">
        <f t="shared" si="2"/>
        <v>0</v>
      </c>
      <c r="H42" s="444" t="s">
        <v>281</v>
      </c>
      <c r="I42" s="454"/>
      <c r="J42" s="959" t="str">
        <f t="shared" si="3"/>
        <v>CHYBNÁ CENA</v>
      </c>
    </row>
    <row r="43" spans="1:10" s="440" customFormat="1" ht="38.25">
      <c r="A43" s="441"/>
      <c r="B43" s="442" t="s">
        <v>2775</v>
      </c>
      <c r="C43" s="443" t="s">
        <v>2688</v>
      </c>
      <c r="D43" s="456" t="s">
        <v>456</v>
      </c>
      <c r="E43" s="456">
        <v>126</v>
      </c>
      <c r="F43" s="1037"/>
      <c r="G43" s="445">
        <f t="shared" si="2"/>
        <v>0</v>
      </c>
      <c r="H43" s="456" t="s">
        <v>2689</v>
      </c>
      <c r="I43" s="446"/>
      <c r="J43" s="959" t="str">
        <f t="shared" si="3"/>
        <v>CHYBNÁ CENA</v>
      </c>
    </row>
    <row r="44" spans="1:10" ht="38.25">
      <c r="A44" s="441"/>
      <c r="B44" s="442" t="s">
        <v>473</v>
      </c>
      <c r="C44" s="443" t="s">
        <v>2691</v>
      </c>
      <c r="D44" s="444" t="s">
        <v>456</v>
      </c>
      <c r="E44" s="444">
        <v>29</v>
      </c>
      <c r="F44" s="1037"/>
      <c r="G44" s="445">
        <f t="shared" si="2"/>
        <v>0</v>
      </c>
      <c r="H44" s="444" t="s">
        <v>2689</v>
      </c>
      <c r="I44" s="446"/>
      <c r="J44" s="959" t="str">
        <f t="shared" si="3"/>
        <v>CHYBNÁ CENA</v>
      </c>
    </row>
    <row r="45" spans="1:10" ht="38.25" customHeight="1">
      <c r="A45" s="441"/>
      <c r="B45" s="442" t="s">
        <v>475</v>
      </c>
      <c r="C45" s="443" t="s">
        <v>2693</v>
      </c>
      <c r="D45" s="444" t="s">
        <v>456</v>
      </c>
      <c r="E45" s="444">
        <v>24</v>
      </c>
      <c r="F45" s="1037"/>
      <c r="G45" s="445">
        <f t="shared" si="2"/>
        <v>0</v>
      </c>
      <c r="H45" s="444" t="s">
        <v>2689</v>
      </c>
      <c r="I45" s="446"/>
      <c r="J45" s="959" t="str">
        <f t="shared" si="3"/>
        <v>CHYBNÁ CENA</v>
      </c>
    </row>
    <row r="46" spans="1:10" ht="38.25" customHeight="1">
      <c r="A46" s="441"/>
      <c r="B46" s="442" t="s">
        <v>477</v>
      </c>
      <c r="C46" s="443" t="s">
        <v>2695</v>
      </c>
      <c r="D46" s="444" t="s">
        <v>456</v>
      </c>
      <c r="E46" s="444">
        <v>25.5</v>
      </c>
      <c r="F46" s="1037"/>
      <c r="G46" s="445">
        <f t="shared" si="2"/>
        <v>0</v>
      </c>
      <c r="H46" s="444" t="s">
        <v>2689</v>
      </c>
      <c r="I46" s="446"/>
      <c r="J46" s="959" t="str">
        <f t="shared" si="3"/>
        <v>CHYBNÁ CENA</v>
      </c>
    </row>
    <row r="47" spans="1:10" ht="63.75">
      <c r="A47" s="441"/>
      <c r="B47" s="442" t="s">
        <v>479</v>
      </c>
      <c r="C47" s="443" t="s">
        <v>2697</v>
      </c>
      <c r="D47" s="444" t="s">
        <v>456</v>
      </c>
      <c r="E47" s="444">
        <v>5.5</v>
      </c>
      <c r="F47" s="1037"/>
      <c r="G47" s="445">
        <f t="shared" si="2"/>
        <v>0</v>
      </c>
      <c r="H47" s="444" t="s">
        <v>281</v>
      </c>
      <c r="I47" s="446"/>
      <c r="J47" s="959" t="str">
        <f t="shared" si="3"/>
        <v>CHYBNÁ CENA</v>
      </c>
    </row>
    <row r="48" spans="1:10" ht="63.75">
      <c r="A48" s="441"/>
      <c r="B48" s="442" t="s">
        <v>2115</v>
      </c>
      <c r="C48" s="443" t="s">
        <v>2699</v>
      </c>
      <c r="D48" s="444" t="s">
        <v>456</v>
      </c>
      <c r="E48" s="444">
        <v>11</v>
      </c>
      <c r="F48" s="1037"/>
      <c r="G48" s="445">
        <f t="shared" si="2"/>
        <v>0</v>
      </c>
      <c r="H48" s="444" t="s">
        <v>2700</v>
      </c>
      <c r="I48" s="446"/>
      <c r="J48" s="959" t="str">
        <f t="shared" si="3"/>
        <v>CHYBNÁ CENA</v>
      </c>
    </row>
    <row r="49" spans="1:10" s="440" customFormat="1" ht="38.25">
      <c r="A49" s="441"/>
      <c r="B49" s="442" t="s">
        <v>481</v>
      </c>
      <c r="C49" s="443" t="s">
        <v>2702</v>
      </c>
      <c r="D49" s="456" t="s">
        <v>2637</v>
      </c>
      <c r="E49" s="456">
        <v>4</v>
      </c>
      <c r="F49" s="1037"/>
      <c r="G49" s="445">
        <f t="shared" si="2"/>
        <v>0</v>
      </c>
      <c r="H49" s="456" t="s">
        <v>3799</v>
      </c>
      <c r="I49" s="446"/>
      <c r="J49" s="959" t="str">
        <f t="shared" si="3"/>
        <v>CHYBNÁ CENA</v>
      </c>
    </row>
    <row r="50" spans="1:10" s="450" customFormat="1" ht="38.25">
      <c r="A50" s="447"/>
      <c r="B50" s="442" t="s">
        <v>2116</v>
      </c>
      <c r="C50" s="452" t="s">
        <v>2703</v>
      </c>
      <c r="D50" s="456" t="s">
        <v>2637</v>
      </c>
      <c r="E50" s="456">
        <v>4</v>
      </c>
      <c r="F50" s="1039"/>
      <c r="G50" s="448">
        <f t="shared" si="2"/>
        <v>0</v>
      </c>
      <c r="H50" s="456" t="s">
        <v>3799</v>
      </c>
      <c r="I50" s="449"/>
      <c r="J50" s="959" t="str">
        <f t="shared" si="3"/>
        <v>CHYBNÁ CENA</v>
      </c>
    </row>
    <row r="51" spans="1:10" ht="38.25" customHeight="1">
      <c r="A51" s="441"/>
      <c r="B51" s="442" t="s">
        <v>483</v>
      </c>
      <c r="C51" s="457" t="s">
        <v>2705</v>
      </c>
      <c r="D51" s="444" t="s">
        <v>2637</v>
      </c>
      <c r="E51" s="444">
        <v>9</v>
      </c>
      <c r="F51" s="1037"/>
      <c r="G51" s="445">
        <f t="shared" si="2"/>
        <v>0</v>
      </c>
      <c r="H51" s="444" t="s">
        <v>2706</v>
      </c>
      <c r="I51" s="446"/>
      <c r="J51" s="959" t="str">
        <f t="shared" si="3"/>
        <v>CHYBNÁ CENA</v>
      </c>
    </row>
    <row r="52" spans="1:10" s="451" customFormat="1" ht="38.25" customHeight="1">
      <c r="A52" s="447"/>
      <c r="B52" s="442" t="s">
        <v>485</v>
      </c>
      <c r="C52" s="452" t="s">
        <v>2707</v>
      </c>
      <c r="D52" s="444" t="s">
        <v>2637</v>
      </c>
      <c r="E52" s="444">
        <v>2</v>
      </c>
      <c r="F52" s="1039"/>
      <c r="G52" s="448">
        <f t="shared" si="2"/>
        <v>0</v>
      </c>
      <c r="H52" s="444" t="s">
        <v>2706</v>
      </c>
      <c r="I52" s="449"/>
      <c r="J52" s="959" t="str">
        <f t="shared" si="3"/>
        <v>CHYBNÁ CENA</v>
      </c>
    </row>
    <row r="53" spans="1:10" ht="25.5">
      <c r="A53" s="441"/>
      <c r="B53" s="442" t="s">
        <v>487</v>
      </c>
      <c r="C53" s="443" t="s">
        <v>2709</v>
      </c>
      <c r="D53" s="444" t="s">
        <v>2637</v>
      </c>
      <c r="E53" s="444">
        <v>14</v>
      </c>
      <c r="F53" s="1037"/>
      <c r="G53" s="445">
        <f t="shared" si="2"/>
        <v>0</v>
      </c>
      <c r="H53" s="444" t="s">
        <v>2706</v>
      </c>
      <c r="I53" s="446"/>
      <c r="J53" s="959" t="str">
        <f t="shared" si="3"/>
        <v>CHYBNÁ CENA</v>
      </c>
    </row>
    <row r="54" spans="1:10" ht="25.5">
      <c r="A54" s="441" t="s">
        <v>3097</v>
      </c>
      <c r="B54" s="442" t="s">
        <v>489</v>
      </c>
      <c r="C54" s="443" t="s">
        <v>971</v>
      </c>
      <c r="D54" s="444" t="s">
        <v>2637</v>
      </c>
      <c r="E54" s="444">
        <v>2</v>
      </c>
      <c r="F54" s="1037"/>
      <c r="G54" s="445">
        <f t="shared" si="2"/>
        <v>0</v>
      </c>
      <c r="H54" s="444"/>
      <c r="I54" s="446" t="s">
        <v>3097</v>
      </c>
      <c r="J54" s="959" t="str">
        <f t="shared" si="3"/>
        <v>CHYBNÁ CENA</v>
      </c>
    </row>
    <row r="55" spans="1:10" ht="25.5">
      <c r="A55" s="441" t="s">
        <v>3097</v>
      </c>
      <c r="B55" s="442" t="s">
        <v>492</v>
      </c>
      <c r="C55" s="443" t="s">
        <v>973</v>
      </c>
      <c r="D55" s="444" t="s">
        <v>2637</v>
      </c>
      <c r="E55" s="444">
        <v>15</v>
      </c>
      <c r="F55" s="1037"/>
      <c r="G55" s="445">
        <f t="shared" si="2"/>
        <v>0</v>
      </c>
      <c r="H55" s="444" t="s">
        <v>2773</v>
      </c>
      <c r="I55" s="446" t="s">
        <v>3097</v>
      </c>
      <c r="J55" s="959" t="str">
        <f t="shared" si="3"/>
        <v>CHYBNÁ CENA</v>
      </c>
    </row>
    <row r="56" spans="1:10" s="451" customFormat="1" ht="38.25">
      <c r="A56" s="447" t="s">
        <v>3097</v>
      </c>
      <c r="B56" s="458" t="s">
        <v>495</v>
      </c>
      <c r="C56" s="452" t="s">
        <v>2774</v>
      </c>
      <c r="D56" s="444" t="s">
        <v>2637</v>
      </c>
      <c r="E56" s="444">
        <v>4</v>
      </c>
      <c r="F56" s="1039"/>
      <c r="G56" s="448">
        <f t="shared" si="2"/>
        <v>0</v>
      </c>
      <c r="H56" s="444" t="s">
        <v>2700</v>
      </c>
      <c r="I56" s="449" t="s">
        <v>3097</v>
      </c>
      <c r="J56" s="959" t="str">
        <f t="shared" si="3"/>
        <v>CHYBNÁ CENA</v>
      </c>
    </row>
    <row r="57" spans="1:10" s="450" customFormat="1" ht="12.75">
      <c r="A57" s="447" t="s">
        <v>3097</v>
      </c>
      <c r="B57" s="458" t="s">
        <v>497</v>
      </c>
      <c r="C57" s="452" t="s">
        <v>2117</v>
      </c>
      <c r="D57" s="456" t="s">
        <v>2637</v>
      </c>
      <c r="E57" s="456">
        <v>1</v>
      </c>
      <c r="F57" s="1039"/>
      <c r="G57" s="448">
        <f t="shared" si="2"/>
        <v>0</v>
      </c>
      <c r="H57" s="456" t="s">
        <v>2823</v>
      </c>
      <c r="I57" s="449" t="s">
        <v>3097</v>
      </c>
      <c r="J57" s="959" t="str">
        <f t="shared" si="3"/>
        <v>CHYBNÁ CENA</v>
      </c>
    </row>
    <row r="58" spans="1:10" s="451" customFormat="1" ht="25.5">
      <c r="A58" s="447" t="s">
        <v>3097</v>
      </c>
      <c r="B58" s="458" t="s">
        <v>2118</v>
      </c>
      <c r="C58" s="452" t="s">
        <v>472</v>
      </c>
      <c r="D58" s="444" t="s">
        <v>2637</v>
      </c>
      <c r="E58" s="444">
        <v>26</v>
      </c>
      <c r="F58" s="1039"/>
      <c r="G58" s="448">
        <f t="shared" si="2"/>
        <v>0</v>
      </c>
      <c r="H58" s="444" t="s">
        <v>2700</v>
      </c>
      <c r="I58" s="449" t="s">
        <v>3097</v>
      </c>
      <c r="J58" s="959" t="str">
        <f t="shared" si="3"/>
        <v>CHYBNÁ CENA</v>
      </c>
    </row>
    <row r="59" spans="1:10" s="440" customFormat="1" ht="25.5">
      <c r="A59" s="441" t="s">
        <v>3097</v>
      </c>
      <c r="B59" s="459" t="s">
        <v>2119</v>
      </c>
      <c r="C59" s="457" t="s">
        <v>474</v>
      </c>
      <c r="D59" s="456" t="s">
        <v>2637</v>
      </c>
      <c r="E59" s="456">
        <v>15</v>
      </c>
      <c r="F59" s="1037"/>
      <c r="G59" s="445">
        <f t="shared" si="2"/>
        <v>0</v>
      </c>
      <c r="H59" s="456" t="s">
        <v>2773</v>
      </c>
      <c r="I59" s="446" t="s">
        <v>3097</v>
      </c>
      <c r="J59" s="959" t="str">
        <f t="shared" si="3"/>
        <v>CHYBNÁ CENA</v>
      </c>
    </row>
    <row r="60" spans="1:10" s="440" customFormat="1" ht="38.25">
      <c r="A60" s="441" t="s">
        <v>3097</v>
      </c>
      <c r="B60" s="459" t="s">
        <v>2120</v>
      </c>
      <c r="C60" s="443" t="s">
        <v>476</v>
      </c>
      <c r="D60" s="456" t="s">
        <v>2637</v>
      </c>
      <c r="E60" s="456">
        <v>14</v>
      </c>
      <c r="F60" s="1037"/>
      <c r="G60" s="445">
        <f t="shared" si="2"/>
        <v>0</v>
      </c>
      <c r="H60" s="456" t="s">
        <v>3799</v>
      </c>
      <c r="I60" s="446" t="s">
        <v>3097</v>
      </c>
      <c r="J60" s="959" t="str">
        <f t="shared" si="3"/>
        <v>CHYBNÁ CENA</v>
      </c>
    </row>
    <row r="61" spans="1:10" s="440" customFormat="1" ht="38.25">
      <c r="A61" s="441" t="s">
        <v>3097</v>
      </c>
      <c r="B61" s="459" t="s">
        <v>2121</v>
      </c>
      <c r="C61" s="443" t="s">
        <v>478</v>
      </c>
      <c r="D61" s="456" t="s">
        <v>2637</v>
      </c>
      <c r="E61" s="456">
        <v>128</v>
      </c>
      <c r="F61" s="1037"/>
      <c r="G61" s="445">
        <f t="shared" si="2"/>
        <v>0</v>
      </c>
      <c r="H61" s="456" t="s">
        <v>3799</v>
      </c>
      <c r="I61" s="446" t="s">
        <v>3097</v>
      </c>
      <c r="J61" s="959" t="str">
        <f t="shared" si="3"/>
        <v>CHYBNÁ CENA</v>
      </c>
    </row>
    <row r="62" spans="1:10" s="440" customFormat="1" ht="38.25">
      <c r="A62" s="441" t="s">
        <v>3097</v>
      </c>
      <c r="B62" s="459" t="s">
        <v>2122</v>
      </c>
      <c r="C62" s="443" t="s">
        <v>480</v>
      </c>
      <c r="D62" s="456" t="s">
        <v>2637</v>
      </c>
      <c r="E62" s="456">
        <v>6</v>
      </c>
      <c r="F62" s="1037"/>
      <c r="G62" s="445">
        <f t="shared" si="2"/>
        <v>0</v>
      </c>
      <c r="H62" s="456" t="s">
        <v>3799</v>
      </c>
      <c r="I62" s="446" t="s">
        <v>3097</v>
      </c>
      <c r="J62" s="959" t="str">
        <f t="shared" si="3"/>
        <v>CHYBNÁ CENA</v>
      </c>
    </row>
    <row r="63" spans="1:10" s="440" customFormat="1" ht="25.5">
      <c r="A63" s="441" t="s">
        <v>3097</v>
      </c>
      <c r="B63" s="459" t="s">
        <v>2123</v>
      </c>
      <c r="C63" s="443" t="s">
        <v>482</v>
      </c>
      <c r="D63" s="456" t="s">
        <v>2637</v>
      </c>
      <c r="E63" s="456">
        <v>4</v>
      </c>
      <c r="F63" s="1037"/>
      <c r="G63" s="445">
        <f t="shared" si="2"/>
        <v>0</v>
      </c>
      <c r="H63" s="456" t="s">
        <v>281</v>
      </c>
      <c r="I63" s="446" t="s">
        <v>3097</v>
      </c>
      <c r="J63" s="959" t="str">
        <f t="shared" si="3"/>
        <v>CHYBNÁ CENA</v>
      </c>
    </row>
    <row r="64" spans="1:10" s="440" customFormat="1" ht="25.5">
      <c r="A64" s="441" t="s">
        <v>3097</v>
      </c>
      <c r="B64" s="459" t="s">
        <v>2124</v>
      </c>
      <c r="C64" s="443" t="s">
        <v>484</v>
      </c>
      <c r="D64" s="456" t="s">
        <v>2637</v>
      </c>
      <c r="E64" s="456">
        <v>2</v>
      </c>
      <c r="F64" s="1037"/>
      <c r="G64" s="445">
        <f t="shared" si="2"/>
        <v>0</v>
      </c>
      <c r="H64" s="456" t="s">
        <v>281</v>
      </c>
      <c r="I64" s="446" t="s">
        <v>3097</v>
      </c>
      <c r="J64" s="959" t="str">
        <f t="shared" si="3"/>
        <v>CHYBNÁ CENA</v>
      </c>
    </row>
    <row r="65" spans="1:10" s="440" customFormat="1" ht="25.5">
      <c r="A65" s="441"/>
      <c r="B65" s="459" t="s">
        <v>2125</v>
      </c>
      <c r="C65" s="443" t="s">
        <v>486</v>
      </c>
      <c r="D65" s="456" t="s">
        <v>2637</v>
      </c>
      <c r="E65" s="456">
        <v>2</v>
      </c>
      <c r="F65" s="1037"/>
      <c r="G65" s="445">
        <f t="shared" si="2"/>
        <v>0</v>
      </c>
      <c r="H65" s="456" t="s">
        <v>281</v>
      </c>
      <c r="I65" s="446"/>
      <c r="J65" s="959" t="str">
        <f t="shared" si="3"/>
        <v>CHYBNÁ CENA</v>
      </c>
    </row>
    <row r="66" spans="1:10" s="440" customFormat="1" ht="25.5">
      <c r="A66" s="441"/>
      <c r="B66" s="459" t="s">
        <v>2126</v>
      </c>
      <c r="C66" s="443" t="s">
        <v>488</v>
      </c>
      <c r="D66" s="456" t="s">
        <v>2637</v>
      </c>
      <c r="E66" s="456">
        <v>67</v>
      </c>
      <c r="F66" s="1037"/>
      <c r="G66" s="445">
        <f t="shared" si="2"/>
        <v>0</v>
      </c>
      <c r="H66" s="456" t="s">
        <v>2773</v>
      </c>
      <c r="I66" s="446"/>
      <c r="J66" s="959" t="str">
        <f t="shared" si="3"/>
        <v>CHYBNÁ CENA</v>
      </c>
    </row>
    <row r="67" spans="1:10" ht="25.5">
      <c r="A67" s="441"/>
      <c r="B67" s="459" t="s">
        <v>2127</v>
      </c>
      <c r="C67" s="457" t="s">
        <v>490</v>
      </c>
      <c r="D67" s="444" t="s">
        <v>2637</v>
      </c>
      <c r="E67" s="444">
        <v>1</v>
      </c>
      <c r="F67" s="1037"/>
      <c r="G67" s="445">
        <f t="shared" si="2"/>
        <v>0</v>
      </c>
      <c r="H67" s="444" t="s">
        <v>491</v>
      </c>
      <c r="I67" s="446"/>
      <c r="J67" s="959" t="str">
        <f t="shared" si="3"/>
        <v>CHYBNÁ CENA</v>
      </c>
    </row>
    <row r="68" spans="1:10" ht="25.5">
      <c r="A68" s="441"/>
      <c r="B68" s="459" t="s">
        <v>2128</v>
      </c>
      <c r="C68" s="457" t="s">
        <v>493</v>
      </c>
      <c r="D68" s="444" t="s">
        <v>2637</v>
      </c>
      <c r="E68" s="444">
        <v>1</v>
      </c>
      <c r="F68" s="1037"/>
      <c r="G68" s="445">
        <f t="shared" si="2"/>
        <v>0</v>
      </c>
      <c r="H68" s="444" t="s">
        <v>494</v>
      </c>
      <c r="I68" s="446"/>
      <c r="J68" s="959" t="str">
        <f t="shared" si="3"/>
        <v>CHYBNÁ CENA</v>
      </c>
    </row>
    <row r="69" spans="1:10" ht="25.5">
      <c r="A69" s="441"/>
      <c r="B69" s="459" t="s">
        <v>2129</v>
      </c>
      <c r="C69" s="457" t="s">
        <v>496</v>
      </c>
      <c r="D69" s="444" t="s">
        <v>1627</v>
      </c>
      <c r="E69" s="444">
        <v>1</v>
      </c>
      <c r="F69" s="1037"/>
      <c r="G69" s="445">
        <f t="shared" si="2"/>
        <v>0</v>
      </c>
      <c r="H69" s="444" t="s">
        <v>3799</v>
      </c>
      <c r="I69" s="446"/>
      <c r="J69" s="959" t="str">
        <f t="shared" si="3"/>
        <v>CHYBNÁ CENA</v>
      </c>
    </row>
    <row r="70" spans="1:10" s="451" customFormat="1" ht="51">
      <c r="A70" s="447"/>
      <c r="B70" s="458" t="s">
        <v>2130</v>
      </c>
      <c r="C70" s="452" t="s">
        <v>498</v>
      </c>
      <c r="D70" s="444" t="s">
        <v>1627</v>
      </c>
      <c r="E70" s="444">
        <v>1</v>
      </c>
      <c r="F70" s="1039"/>
      <c r="G70" s="448">
        <f t="shared" si="2"/>
        <v>0</v>
      </c>
      <c r="H70" s="444" t="s">
        <v>499</v>
      </c>
      <c r="I70" s="449"/>
      <c r="J70" s="959" t="str">
        <f aca="true" t="shared" si="4" ref="J70:J94">IF((ISBLANK(D70)),"",IF(G70&lt;=0,"CHYBNÁ CENA",""))</f>
        <v>CHYBNÁ CENA</v>
      </c>
    </row>
    <row r="71" spans="1:63" s="1227" customFormat="1" ht="51">
      <c r="A71" s="1279"/>
      <c r="B71" s="1280" t="s">
        <v>934</v>
      </c>
      <c r="C71" s="1281" t="s">
        <v>935</v>
      </c>
      <c r="D71" s="1282" t="s">
        <v>456</v>
      </c>
      <c r="E71" s="1282">
        <v>25</v>
      </c>
      <c r="F71" s="1283"/>
      <c r="G71" s="1284">
        <f t="shared" si="2"/>
        <v>0</v>
      </c>
      <c r="H71" s="1282" t="s">
        <v>3799</v>
      </c>
      <c r="I71" s="1285"/>
      <c r="J71" s="959" t="str">
        <f t="shared" si="4"/>
        <v>CHYBNÁ CENA</v>
      </c>
      <c r="K71" s="1226"/>
      <c r="L71" s="1226"/>
      <c r="M71" s="1226"/>
      <c r="N71" s="1226"/>
      <c r="O71" s="1226"/>
      <c r="P71" s="1226"/>
      <c r="Q71" s="1226"/>
      <c r="R71" s="1226"/>
      <c r="S71" s="1226"/>
      <c r="T71" s="1226"/>
      <c r="U71" s="1226"/>
      <c r="V71" s="1226"/>
      <c r="W71" s="1226"/>
      <c r="X71" s="1226"/>
      <c r="Y71" s="1226"/>
      <c r="Z71" s="1226"/>
      <c r="AA71" s="1226"/>
      <c r="AB71" s="1226"/>
      <c r="AC71" s="1226"/>
      <c r="AD71" s="1226"/>
      <c r="AE71" s="1226"/>
      <c r="AF71" s="1226"/>
      <c r="AG71" s="1226"/>
      <c r="AH71" s="1226"/>
      <c r="AI71" s="1226"/>
      <c r="AJ71" s="1226"/>
      <c r="AK71" s="1226"/>
      <c r="AL71" s="1226"/>
      <c r="AM71" s="1226"/>
      <c r="AN71" s="1226"/>
      <c r="AO71" s="1226"/>
      <c r="AP71" s="1226"/>
      <c r="AQ71" s="1226"/>
      <c r="AR71" s="1226"/>
      <c r="AS71" s="1226"/>
      <c r="AT71" s="1226"/>
      <c r="AU71" s="1226"/>
      <c r="AV71" s="1226"/>
      <c r="AW71" s="1226"/>
      <c r="AX71" s="1226"/>
      <c r="AY71" s="1226"/>
      <c r="AZ71" s="1226"/>
      <c r="BA71" s="1226"/>
      <c r="BB71" s="1226"/>
      <c r="BC71" s="1226"/>
      <c r="BD71" s="1226"/>
      <c r="BE71" s="1226"/>
      <c r="BF71" s="1226"/>
      <c r="BG71" s="1226"/>
      <c r="BH71" s="1226"/>
      <c r="BI71" s="1226"/>
      <c r="BJ71" s="1226"/>
      <c r="BK71" s="1226"/>
    </row>
    <row r="72" spans="1:10" ht="25.5">
      <c r="A72" s="460"/>
      <c r="B72" s="442" t="s">
        <v>500</v>
      </c>
      <c r="C72" s="443" t="s">
        <v>1642</v>
      </c>
      <c r="D72" s="444" t="s">
        <v>2277</v>
      </c>
      <c r="E72" s="444">
        <f>SUM(G24:G71)/100</f>
        <v>0</v>
      </c>
      <c r="F72" s="1069"/>
      <c r="G72" s="445">
        <f t="shared" si="2"/>
        <v>0</v>
      </c>
      <c r="H72" s="444"/>
      <c r="I72" s="461"/>
      <c r="J72" s="959" t="str">
        <f t="shared" si="4"/>
        <v>CHYBNÁ CENA</v>
      </c>
    </row>
    <row r="73" spans="1:10" s="476" customFormat="1" ht="36">
      <c r="A73" s="477"/>
      <c r="B73" s="478"/>
      <c r="C73" s="479" t="s">
        <v>1643</v>
      </c>
      <c r="D73" s="478"/>
      <c r="E73" s="478"/>
      <c r="F73" s="1040"/>
      <c r="G73" s="481">
        <f>SUM(G74:G76)</f>
        <v>0</v>
      </c>
      <c r="H73" s="480"/>
      <c r="I73" s="482"/>
      <c r="J73" s="959" t="str">
        <f t="shared" si="4"/>
        <v/>
      </c>
    </row>
    <row r="74" spans="1:10" ht="38.25">
      <c r="A74" s="460"/>
      <c r="B74" s="442" t="s">
        <v>1644</v>
      </c>
      <c r="C74" s="457" t="s">
        <v>3001</v>
      </c>
      <c r="D74" s="444" t="s">
        <v>1627</v>
      </c>
      <c r="E74" s="444">
        <v>1</v>
      </c>
      <c r="F74" s="1037"/>
      <c r="G74" s="445">
        <f>(E74*F74)</f>
        <v>0</v>
      </c>
      <c r="H74" s="444" t="s">
        <v>281</v>
      </c>
      <c r="I74" s="461"/>
      <c r="J74" s="959" t="str">
        <f t="shared" si="4"/>
        <v>CHYBNÁ CENA</v>
      </c>
    </row>
    <row r="75" spans="1:10" s="440" customFormat="1" ht="38.25">
      <c r="A75" s="460"/>
      <c r="B75" s="442" t="s">
        <v>1645</v>
      </c>
      <c r="C75" s="457" t="s">
        <v>3002</v>
      </c>
      <c r="D75" s="456" t="s">
        <v>1627</v>
      </c>
      <c r="E75" s="456">
        <v>1</v>
      </c>
      <c r="F75" s="1037"/>
      <c r="G75" s="445">
        <f>(E75*F75)</f>
        <v>0</v>
      </c>
      <c r="H75" s="456" t="s">
        <v>281</v>
      </c>
      <c r="I75" s="461"/>
      <c r="J75" s="959" t="str">
        <f t="shared" si="4"/>
        <v>CHYBNÁ CENA</v>
      </c>
    </row>
    <row r="76" spans="1:10" ht="25.5">
      <c r="A76" s="460"/>
      <c r="B76" s="442" t="s">
        <v>500</v>
      </c>
      <c r="C76" s="443" t="s">
        <v>1642</v>
      </c>
      <c r="D76" s="444" t="s">
        <v>2277</v>
      </c>
      <c r="E76" s="444">
        <f>SUM(G74:G75)/100</f>
        <v>0</v>
      </c>
      <c r="F76" s="1069"/>
      <c r="G76" s="445">
        <f>(E76*F76)</f>
        <v>0</v>
      </c>
      <c r="H76" s="444" t="s">
        <v>281</v>
      </c>
      <c r="I76" s="461"/>
      <c r="J76" s="959" t="str">
        <f t="shared" si="4"/>
        <v>CHYBNÁ CENA</v>
      </c>
    </row>
    <row r="77" spans="2:10" ht="13.5" thickBot="1">
      <c r="B77" s="462"/>
      <c r="C77" s="462"/>
      <c r="D77" s="462"/>
      <c r="E77" s="462"/>
      <c r="F77" s="1041"/>
      <c r="G77" s="462"/>
      <c r="H77" s="462"/>
      <c r="I77" s="462"/>
      <c r="J77" s="959" t="str">
        <f t="shared" si="4"/>
        <v/>
      </c>
    </row>
    <row r="78" spans="1:10" ht="18.75" thickBot="1">
      <c r="A78" s="463"/>
      <c r="B78" s="464"/>
      <c r="C78" s="465" t="s">
        <v>276</v>
      </c>
      <c r="D78" s="467"/>
      <c r="E78" s="467"/>
      <c r="F78" s="1042"/>
      <c r="G78" s="468">
        <f>SUM(G79)</f>
        <v>0</v>
      </c>
      <c r="H78" s="466"/>
      <c r="I78" s="469"/>
      <c r="J78" s="959" t="str">
        <f t="shared" si="4"/>
        <v/>
      </c>
    </row>
    <row r="79" spans="1:10" s="476" customFormat="1" ht="18">
      <c r="A79" s="470"/>
      <c r="B79" s="471"/>
      <c r="C79" s="472" t="s">
        <v>277</v>
      </c>
      <c r="D79" s="471"/>
      <c r="E79" s="471"/>
      <c r="F79" s="1038"/>
      <c r="G79" s="474">
        <f>SUM(G80)</f>
        <v>0</v>
      </c>
      <c r="H79" s="473"/>
      <c r="I79" s="475"/>
      <c r="J79" s="959" t="str">
        <f t="shared" si="4"/>
        <v/>
      </c>
    </row>
    <row r="80" spans="1:10" s="476" customFormat="1" ht="36.75" thickBot="1">
      <c r="A80" s="477"/>
      <c r="B80" s="478"/>
      <c r="C80" s="479" t="s">
        <v>1646</v>
      </c>
      <c r="D80" s="478"/>
      <c r="E80" s="478"/>
      <c r="F80" s="1040"/>
      <c r="G80" s="481">
        <f>SUM(G81:G94)</f>
        <v>0</v>
      </c>
      <c r="H80" s="480"/>
      <c r="I80" s="482"/>
      <c r="J80" s="959" t="str">
        <f t="shared" si="4"/>
        <v/>
      </c>
    </row>
    <row r="81" spans="1:10" ht="89.25">
      <c r="A81" s="434" t="s">
        <v>3097</v>
      </c>
      <c r="B81" s="747" t="s">
        <v>1647</v>
      </c>
      <c r="C81" s="1089" t="s">
        <v>1648</v>
      </c>
      <c r="D81" s="437" t="s">
        <v>2637</v>
      </c>
      <c r="E81" s="437">
        <v>29</v>
      </c>
      <c r="F81" s="1036"/>
      <c r="G81" s="438">
        <f aca="true" t="shared" si="5" ref="G81:G94">(E81*F81)</f>
        <v>0</v>
      </c>
      <c r="H81" s="437" t="s">
        <v>1649</v>
      </c>
      <c r="I81" s="439" t="s">
        <v>3097</v>
      </c>
      <c r="J81" s="959" t="str">
        <f t="shared" si="4"/>
        <v>CHYBNÁ CENA</v>
      </c>
    </row>
    <row r="82" spans="1:10" ht="51">
      <c r="A82" s="441" t="s">
        <v>3097</v>
      </c>
      <c r="B82" s="748" t="s">
        <v>1656</v>
      </c>
      <c r="C82" s="1090" t="s">
        <v>1651</v>
      </c>
      <c r="D82" s="444" t="s">
        <v>2637</v>
      </c>
      <c r="E82" s="444">
        <v>1</v>
      </c>
      <c r="F82" s="1037"/>
      <c r="G82" s="445">
        <f t="shared" si="5"/>
        <v>0</v>
      </c>
      <c r="H82" s="444" t="s">
        <v>281</v>
      </c>
      <c r="I82" s="446" t="s">
        <v>3097</v>
      </c>
      <c r="J82" s="959" t="str">
        <f t="shared" si="4"/>
        <v>CHYBNÁ CENA</v>
      </c>
    </row>
    <row r="83" spans="1:10" s="450" customFormat="1" ht="63.75">
      <c r="A83" s="1286" t="s">
        <v>3097</v>
      </c>
      <c r="B83" s="1287" t="s">
        <v>1658</v>
      </c>
      <c r="C83" s="1288" t="s">
        <v>4268</v>
      </c>
      <c r="D83" s="1289" t="s">
        <v>2637</v>
      </c>
      <c r="E83" s="1289">
        <v>2</v>
      </c>
      <c r="F83" s="1290"/>
      <c r="G83" s="1291">
        <f t="shared" si="5"/>
        <v>0</v>
      </c>
      <c r="H83" s="1289" t="s">
        <v>281</v>
      </c>
      <c r="I83" s="1292" t="s">
        <v>3097</v>
      </c>
      <c r="J83" s="959" t="str">
        <f t="shared" si="4"/>
        <v>CHYBNÁ CENA</v>
      </c>
    </row>
    <row r="84" spans="1:10" ht="25.5">
      <c r="A84" s="441" t="s">
        <v>3097</v>
      </c>
      <c r="B84" s="748" t="s">
        <v>4238</v>
      </c>
      <c r="C84" s="1090" t="s">
        <v>1653</v>
      </c>
      <c r="D84" s="444" t="s">
        <v>2637</v>
      </c>
      <c r="E84" s="444">
        <v>2</v>
      </c>
      <c r="F84" s="1037"/>
      <c r="G84" s="445">
        <f t="shared" si="5"/>
        <v>0</v>
      </c>
      <c r="H84" s="444" t="s">
        <v>1649</v>
      </c>
      <c r="I84" s="446" t="s">
        <v>3097</v>
      </c>
      <c r="J84" s="959" t="str">
        <f t="shared" si="4"/>
        <v>CHYBNÁ CENA</v>
      </c>
    </row>
    <row r="85" spans="1:10" ht="25.5">
      <c r="A85" s="441" t="s">
        <v>3097</v>
      </c>
      <c r="B85" s="748" t="s">
        <v>4239</v>
      </c>
      <c r="C85" s="1090" t="s">
        <v>1655</v>
      </c>
      <c r="D85" s="444" t="s">
        <v>2637</v>
      </c>
      <c r="E85" s="444">
        <v>2</v>
      </c>
      <c r="F85" s="1037"/>
      <c r="G85" s="445">
        <f t="shared" si="5"/>
        <v>0</v>
      </c>
      <c r="H85" s="444" t="s">
        <v>1649</v>
      </c>
      <c r="I85" s="446" t="s">
        <v>3097</v>
      </c>
      <c r="J85" s="959" t="str">
        <f t="shared" si="4"/>
        <v>CHYBNÁ CENA</v>
      </c>
    </row>
    <row r="86" spans="1:10" ht="89.25">
      <c r="A86" s="441" t="s">
        <v>3097</v>
      </c>
      <c r="B86" s="748" t="s">
        <v>4240</v>
      </c>
      <c r="C86" s="1090" t="s">
        <v>1657</v>
      </c>
      <c r="D86" s="444" t="s">
        <v>2637</v>
      </c>
      <c r="E86" s="444">
        <v>6</v>
      </c>
      <c r="F86" s="1037"/>
      <c r="G86" s="445">
        <f t="shared" si="5"/>
        <v>0</v>
      </c>
      <c r="H86" s="444" t="s">
        <v>1649</v>
      </c>
      <c r="I86" s="446" t="s">
        <v>3097</v>
      </c>
      <c r="J86" s="959" t="str">
        <f t="shared" si="4"/>
        <v>CHYBNÁ CENA</v>
      </c>
    </row>
    <row r="87" spans="1:10" ht="89.25">
      <c r="A87" s="441" t="s">
        <v>3097</v>
      </c>
      <c r="B87" s="748" t="s">
        <v>4241</v>
      </c>
      <c r="C87" s="1090" t="s">
        <v>4269</v>
      </c>
      <c r="D87" s="444" t="s">
        <v>2637</v>
      </c>
      <c r="E87" s="444">
        <v>4</v>
      </c>
      <c r="F87" s="1037"/>
      <c r="G87" s="445">
        <f t="shared" si="5"/>
        <v>0</v>
      </c>
      <c r="H87" s="444" t="s">
        <v>1649</v>
      </c>
      <c r="I87" s="446" t="s">
        <v>3097</v>
      </c>
      <c r="J87" s="959" t="str">
        <f t="shared" si="4"/>
        <v>CHYBNÁ CENA</v>
      </c>
    </row>
    <row r="88" spans="1:10" ht="76.5">
      <c r="A88" s="441" t="s">
        <v>3097</v>
      </c>
      <c r="B88" s="748" t="s">
        <v>4243</v>
      </c>
      <c r="C88" s="1090" t="s">
        <v>4270</v>
      </c>
      <c r="D88" s="444" t="s">
        <v>2637</v>
      </c>
      <c r="E88" s="444">
        <v>97</v>
      </c>
      <c r="F88" s="1037"/>
      <c r="G88" s="445">
        <f t="shared" si="5"/>
        <v>0</v>
      </c>
      <c r="H88" s="444" t="s">
        <v>1649</v>
      </c>
      <c r="I88" s="446" t="s">
        <v>3097</v>
      </c>
      <c r="J88" s="959" t="str">
        <f t="shared" si="4"/>
        <v>CHYBNÁ CENA</v>
      </c>
    </row>
    <row r="89" spans="1:10" ht="89.25">
      <c r="A89" s="441" t="s">
        <v>3097</v>
      </c>
      <c r="B89" s="748" t="s">
        <v>4244</v>
      </c>
      <c r="C89" s="1090" t="s">
        <v>4271</v>
      </c>
      <c r="D89" s="444" t="s">
        <v>2637</v>
      </c>
      <c r="E89" s="444">
        <v>6</v>
      </c>
      <c r="F89" s="1037"/>
      <c r="G89" s="445">
        <f t="shared" si="5"/>
        <v>0</v>
      </c>
      <c r="H89" s="444" t="s">
        <v>1649</v>
      </c>
      <c r="I89" s="446" t="s">
        <v>3097</v>
      </c>
      <c r="J89" s="959" t="str">
        <f t="shared" si="4"/>
        <v>CHYBNÁ CENA</v>
      </c>
    </row>
    <row r="90" spans="1:10" ht="76.5">
      <c r="A90" s="441" t="s">
        <v>3097</v>
      </c>
      <c r="B90" s="748" t="s">
        <v>1650</v>
      </c>
      <c r="C90" s="1090" t="s">
        <v>4272</v>
      </c>
      <c r="D90" s="444" t="s">
        <v>2637</v>
      </c>
      <c r="E90" s="444">
        <v>3</v>
      </c>
      <c r="F90" s="1037"/>
      <c r="G90" s="445">
        <f t="shared" si="5"/>
        <v>0</v>
      </c>
      <c r="H90" s="444" t="s">
        <v>1649</v>
      </c>
      <c r="I90" s="446" t="s">
        <v>3097</v>
      </c>
      <c r="J90" s="959" t="str">
        <f t="shared" si="4"/>
        <v>CHYBNÁ CENA</v>
      </c>
    </row>
    <row r="91" spans="1:10" ht="51">
      <c r="A91" s="441" t="s">
        <v>3097</v>
      </c>
      <c r="B91" s="748" t="s">
        <v>1652</v>
      </c>
      <c r="C91" s="1090" t="s">
        <v>4242</v>
      </c>
      <c r="D91" s="444" t="s">
        <v>2637</v>
      </c>
      <c r="E91" s="444">
        <v>14</v>
      </c>
      <c r="F91" s="1037"/>
      <c r="G91" s="445">
        <f t="shared" si="5"/>
        <v>0</v>
      </c>
      <c r="H91" s="444" t="s">
        <v>1649</v>
      </c>
      <c r="I91" s="446" t="s">
        <v>3097</v>
      </c>
      <c r="J91" s="959" t="str">
        <f t="shared" si="4"/>
        <v>CHYBNÁ CENA</v>
      </c>
    </row>
    <row r="92" spans="1:10" ht="63.75">
      <c r="A92" s="441" t="s">
        <v>3097</v>
      </c>
      <c r="B92" s="748" t="s">
        <v>1654</v>
      </c>
      <c r="C92" s="1090" t="s">
        <v>4273</v>
      </c>
      <c r="D92" s="444" t="s">
        <v>2637</v>
      </c>
      <c r="E92" s="444">
        <v>8</v>
      </c>
      <c r="F92" s="1037"/>
      <c r="G92" s="445">
        <f t="shared" si="5"/>
        <v>0</v>
      </c>
      <c r="H92" s="444" t="s">
        <v>1649</v>
      </c>
      <c r="I92" s="446" t="s">
        <v>3097</v>
      </c>
      <c r="J92" s="959" t="str">
        <f t="shared" si="4"/>
        <v>CHYBNÁ CENA</v>
      </c>
    </row>
    <row r="93" spans="1:10" s="440" customFormat="1" ht="63.75">
      <c r="A93" s="441" t="s">
        <v>3097</v>
      </c>
      <c r="B93" s="748" t="s">
        <v>3003</v>
      </c>
      <c r="C93" s="1090" t="s">
        <v>4274</v>
      </c>
      <c r="D93" s="456" t="s">
        <v>2637</v>
      </c>
      <c r="E93" s="456">
        <v>7</v>
      </c>
      <c r="F93" s="1037"/>
      <c r="G93" s="445">
        <f t="shared" si="5"/>
        <v>0</v>
      </c>
      <c r="H93" s="456" t="s">
        <v>1649</v>
      </c>
      <c r="I93" s="446" t="s">
        <v>3097</v>
      </c>
      <c r="J93" s="959" t="str">
        <f t="shared" si="4"/>
        <v>CHYBNÁ CENA</v>
      </c>
    </row>
    <row r="94" spans="1:10" s="440" customFormat="1" ht="26.25" thickBot="1">
      <c r="A94" s="483" t="s">
        <v>3097</v>
      </c>
      <c r="B94" s="484" t="s">
        <v>4245</v>
      </c>
      <c r="C94" s="1091" t="s">
        <v>4246</v>
      </c>
      <c r="D94" s="486" t="s">
        <v>2277</v>
      </c>
      <c r="E94" s="486">
        <f>SUM(G81:G93)/100</f>
        <v>0</v>
      </c>
      <c r="F94" s="1068"/>
      <c r="G94" s="487">
        <f t="shared" si="5"/>
        <v>0</v>
      </c>
      <c r="H94" s="485"/>
      <c r="I94" s="488" t="s">
        <v>3097</v>
      </c>
      <c r="J94" s="959" t="str">
        <f t="shared" si="4"/>
        <v>CHYBNÁ CENA</v>
      </c>
    </row>
    <row r="95" spans="1:10" ht="13.5" thickBot="1">
      <c r="A95" s="1401" t="s">
        <v>4769</v>
      </c>
      <c r="B95" s="1402"/>
      <c r="C95" s="1402"/>
      <c r="D95" s="1402"/>
      <c r="E95" s="1402"/>
      <c r="F95" s="1402"/>
      <c r="G95" s="1402"/>
      <c r="H95" s="1402"/>
      <c r="I95" s="1403"/>
      <c r="J95" s="966"/>
    </row>
    <row r="98" spans="6:7" ht="12.75">
      <c r="F98" s="960" t="s">
        <v>4265</v>
      </c>
      <c r="G98" s="961">
        <f>COUNTIF(G6:G94,"&lt;=0")</f>
        <v>88</v>
      </c>
    </row>
  </sheetData>
  <sheetProtection algorithmName="SHA-512" hashValue="zs8IKvOUFYeEeTrRdI1DsezoIIiEfGMwQeYOaM1NTQhhOkStgv257TKUKZmPC/2ceuaaU2Z6t2kzXul4p6KSZw==" saltValue="v7ttXQoHxh+AtNwA2lJpUA==" spinCount="100000" sheet="1" objects="1" scenarios="1" selectLockedCells="1"/>
  <mergeCells count="13">
    <mergeCell ref="A1:B1"/>
    <mergeCell ref="C1:I1"/>
    <mergeCell ref="A2:B2"/>
    <mergeCell ref="C2:F2"/>
    <mergeCell ref="A95:I95"/>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madlovai</cp:lastModifiedBy>
  <cp:lastPrinted>2015-08-10T12:17:59Z</cp:lastPrinted>
  <dcterms:created xsi:type="dcterms:W3CDTF">2014-03-10T13:18:59Z</dcterms:created>
  <dcterms:modified xsi:type="dcterms:W3CDTF">2015-10-29T14:39:22Z</dcterms:modified>
  <cp:category/>
  <cp:version/>
  <cp:contentType/>
  <cp:contentStatus/>
</cp:coreProperties>
</file>